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" sheetId="1" state="visible" r:id="rId2"/>
    <sheet name="calc" sheetId="2" state="visible" r:id="rId3"/>
    <sheet name="elev  az" sheetId="3" state="visible" r:id="rId4"/>
    <sheet name="E o T" sheetId="4" state="visible" r:id="rId5"/>
    <sheet name="declin  dist" sheetId="5" state="visible" r:id="rId6"/>
    <sheet name="orbit" sheetId="6" state="visible" r:id="rId7"/>
    <sheet name="analemma" sheetId="7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<sst xmlns="http://schemas.openxmlformats.org/spreadsheetml/2006/main" count="68" uniqueCount="49">
  <si>
    <t xml:space="preserve">Lat.:</t>
  </si>
  <si>
    <t xml:space="preserve">Long.:</t>
  </si>
  <si>
    <t xml:space="preserve">J, Giesen</t>
  </si>
  <si>
    <t xml:space="preserve">GeoAstro,de/</t>
  </si>
  <si>
    <t xml:space="preserve">sunpos</t>
  </si>
  <si>
    <t xml:space="preserve">h UT</t>
  </si>
  <si>
    <t xml:space="preserve">min</t>
  </si>
  <si>
    <t xml:space="preserve">UT</t>
  </si>
  <si>
    <t xml:space="preserve">Date</t>
  </si>
  <si>
    <t xml:space="preserve">Month</t>
  </si>
  <si>
    <t xml:space="preserve">elev</t>
  </si>
  <si>
    <t xml:space="preserve">elevRefr</t>
  </si>
  <si>
    <t xml:space="preserve">az</t>
  </si>
  <si>
    <t xml:space="preserve">EoT</t>
  </si>
  <si>
    <t xml:space="preserve">JD</t>
  </si>
  <si>
    <t xml:space="preserve">Day</t>
  </si>
  <si>
    <t xml:space="preserve">T</t>
  </si>
  <si>
    <t xml:space="preserve">M</t>
  </si>
  <si>
    <t xml:space="preserve">L0</t>
  </si>
  <si>
    <t xml:space="preserve">DL</t>
  </si>
  <si>
    <t xml:space="preserve">L</t>
  </si>
  <si>
    <t xml:space="preserve">X</t>
  </si>
  <si>
    <t xml:space="preserve">Y</t>
  </si>
  <si>
    <t xml:space="preserve">Z</t>
  </si>
  <si>
    <t xml:space="preserve">R</t>
  </si>
  <si>
    <t xml:space="preserve">delta</t>
  </si>
  <si>
    <t xml:space="preserve">RA</t>
  </si>
  <si>
    <t xml:space="preserve">theta</t>
  </si>
  <si>
    <t xml:space="preserve">tau</t>
  </si>
  <si>
    <t xml:space="preserve">sin h</t>
  </si>
  <si>
    <t xml:space="preserve">∆L</t>
  </si>
  <si>
    <t xml:space="preserve">R / AU</t>
  </si>
  <si>
    <t xml:space="preserve">Diam / ‘‘</t>
  </si>
  <si>
    <t xml:space="preserve">Year</t>
  </si>
  <si>
    <t xml:space="preserve">Lat,:</t>
  </si>
  <si>
    <t xml:space="preserve">Long,:</t>
  </si>
  <si>
    <t xml:space="preserve">(=PI()/180)</t>
  </si>
  <si>
    <t xml:space="preserve">Don‘t edit</t>
  </si>
  <si>
    <t xml:space="preserve">any cell !</t>
  </si>
  <si>
    <t xml:space="preserve">Go to input !</t>
  </si>
  <si>
    <t xml:space="preserve">min:</t>
  </si>
  <si>
    <t xml:space="preserve">mean:</t>
  </si>
  <si>
    <t xml:space="preserve">max:</t>
  </si>
  <si>
    <t xml:space="preserve">∆ / %</t>
  </si>
  <si>
    <t xml:space="preserve">exzentr.</t>
  </si>
  <si>
    <t xml:space="preserve">h:min</t>
  </si>
  <si>
    <t xml:space="preserve">equinox?</t>
  </si>
  <si>
    <t xml:space="preserve">scroll down !</t>
  </si>
  <si>
    <t xml:space="preserve">scroll down!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</si>
</sst>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General"/>
    <numFmt numFmtId="166" formatCode="0.00"/>
    <numFmt numFmtId="167" formatCode="0"/>
    <numFmt numFmtId="168" formatCode="0.000"/>
    <numFmt numFmtId="169" formatCode="yyyy\-mm\-dd"/>
    <numFmt numFmtId="170" formatCode="#,##0.00"/>
    <numFmt numFmtId="171" formatCode="0.000000"/>
    <numFmt numFmtId="172" formatCode="0.0000000"/>
    <numFmt numFmtId="173" formatCode="0.0"/>
    <numFmt numFmtId="174" formatCode="0.0000"/>
    <numFmt numFmtId="175" formatCode="#,##0"/>
    <numFmt numFmtId="176" formatCode="#,##0.000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4"/>
      <color rgb="FF1A1A1A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 val="true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rgb="FFFFFFFF"/>
      </patternFill>
    </fill>
    <fill>
      <patternFill patternType="solid">
        <fgColor rgb="FFFFFFFF"/>
        <bgColor rgb="FFE6E6E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hair">
        <color rgb="FFB3B3B3"/>
      </left>
      <right style="hair">
        <color rgb="FFB3B3B3"/>
      </right>
      <top style="hair">
        <color rgb="FFB3B3B3"/>
      </top>
      <bottom style="hair">
        <color rgb="FFB3B3B3"/>
      </bottom>
      <diagonal/>
    </border>
    <border diagonalUp="false" diagonalDown="false"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604810996563574"/>
          <c:y val="0.0422315281425225"/>
          <c:w val="0.750203061543268"/>
          <c:h val="0.851657321314501"/>
        </c:manualLayout>
      </c:layout>
      <c:scatterChart>
        <c:scatterStyle val="line"/>
        <c:varyColors val="0"/>
        <c:ser>
          <c:idx val="0"/>
          <c:order val="0"/>
          <c:spPr>
            <a:solidFill>
              <a:srgbClr val="ff0000"/>
            </a:solidFill>
            <a:ln w="180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calc!$H$2:$H$366</c:f>
              <c:numCache>
                <c:formatCode>General</c:formatCode>
                <c:ptCount val="365"/>
                <c:pt idx="0">
                  <c:v>220.224003166968</c:v>
                </c:pt>
                <c:pt idx="1">
                  <c:v>220.16771864546</c:v>
                </c:pt>
                <c:pt idx="2">
                  <c:v>220.115916433405</c:v>
                </c:pt>
                <c:pt idx="3">
                  <c:v>220.068668604891</c:v>
                </c:pt>
                <c:pt idx="4">
                  <c:v>220.026044660723</c:v>
                </c:pt>
                <c:pt idx="5">
                  <c:v>219.988111469677</c:v>
                </c:pt>
                <c:pt idx="6">
                  <c:v>219.954933208706</c:v>
                </c:pt>
                <c:pt idx="7">
                  <c:v>219.926571315619</c:v>
                </c:pt>
                <c:pt idx="8">
                  <c:v>219.903084440585</c:v>
                </c:pt>
                <c:pt idx="9">
                  <c:v>219.884528404152</c:v>
                </c:pt>
                <c:pt idx="10">
                  <c:v>219.870956161326</c:v>
                </c:pt>
                <c:pt idx="11">
                  <c:v>219.862417766105</c:v>
                </c:pt>
                <c:pt idx="12">
                  <c:v>219.858960344196</c:v>
                </c:pt>
                <c:pt idx="13">
                  <c:v>219.860628067891</c:v>
                </c:pt>
                <c:pt idx="14">
                  <c:v>219.867462134959</c:v>
                </c:pt>
                <c:pt idx="15">
                  <c:v>219.879500753324</c:v>
                </c:pt>
                <c:pt idx="16">
                  <c:v>219.896779125508</c:v>
                </c:pt>
                <c:pt idx="17">
                  <c:v>219.919329440529</c:v>
                </c:pt>
                <c:pt idx="18">
                  <c:v>219.947180867205</c:v>
                </c:pt>
                <c:pt idx="19">
                  <c:v>219.980359550621</c:v>
                </c:pt>
                <c:pt idx="20">
                  <c:v>220.018888613609</c:v>
                </c:pt>
                <c:pt idx="21">
                  <c:v>220.062788157082</c:v>
                </c:pt>
                <c:pt idx="22">
                  <c:v>220.112075266997</c:v>
                </c:pt>
                <c:pt idx="23">
                  <c:v>220.166764022223</c:v>
                </c:pt>
                <c:pt idx="24">
                  <c:v>220.226865502674</c:v>
                </c:pt>
                <c:pt idx="25">
                  <c:v>220.292387805633</c:v>
                </c:pt>
                <c:pt idx="26">
                  <c:v>220.363336055947</c:v>
                </c:pt>
                <c:pt idx="27">
                  <c:v>220.439712424073</c:v>
                </c:pt>
                <c:pt idx="28">
                  <c:v>220.521516143309</c:v>
                </c:pt>
                <c:pt idx="29">
                  <c:v>220.608743528474</c:v>
                </c:pt>
                <c:pt idx="30">
                  <c:v>220.701387997953</c:v>
                </c:pt>
                <c:pt idx="31">
                  <c:v>220.799440092786</c:v>
                </c:pt>
                <c:pt idx="32">
                  <c:v>220.902887500861</c:v>
                </c:pt>
                <c:pt idx="33">
                  <c:v>221.011715079934</c:v>
                </c:pt>
                <c:pt idx="34">
                  <c:v>221.125904881389</c:v>
                </c:pt>
                <c:pt idx="35">
                  <c:v>221.245436176663</c:v>
                </c:pt>
                <c:pt idx="36">
                  <c:v>221.370285480069</c:v>
                </c:pt>
                <c:pt idx="37">
                  <c:v>221.500426576541</c:v>
                </c:pt>
                <c:pt idx="38">
                  <c:v>221.635830545522</c:v>
                </c:pt>
                <c:pt idx="39">
                  <c:v>221.776465789225</c:v>
                </c:pt>
                <c:pt idx="40">
                  <c:v>221.922298058936</c:v>
                </c:pt>
                <c:pt idx="41">
                  <c:v>222.073290479237</c:v>
                </c:pt>
                <c:pt idx="42">
                  <c:v>222.229403575993</c:v>
                </c:pt>
                <c:pt idx="43">
                  <c:v>222.390595302129</c:v>
                </c:pt>
                <c:pt idx="44">
                  <c:v>222.556821063272</c:v>
                </c:pt>
                <c:pt idx="45">
                  <c:v>222.728033745324</c:v>
                </c:pt>
                <c:pt idx="46">
                  <c:v>222.904183737552</c:v>
                </c:pt>
                <c:pt idx="47">
                  <c:v>223.085218959665</c:v>
                </c:pt>
                <c:pt idx="48">
                  <c:v>223.271084886908</c:v>
                </c:pt>
                <c:pt idx="49">
                  <c:v>223.461724572712</c:v>
                </c:pt>
                <c:pt idx="50">
                  <c:v>223.657078677445</c:v>
                </c:pt>
                <c:pt idx="51">
                  <c:v>223.857085488278</c:v>
                </c:pt>
                <c:pt idx="52">
                  <c:v>224.061680945158</c:v>
                </c:pt>
                <c:pt idx="53">
                  <c:v>224.270798663889</c:v>
                </c:pt>
                <c:pt idx="54">
                  <c:v>224.484369958907</c:v>
                </c:pt>
                <c:pt idx="55">
                  <c:v>224.702323867953</c:v>
                </c:pt>
                <c:pt idx="56">
                  <c:v>224.924587172117</c:v>
                </c:pt>
                <c:pt idx="57">
                  <c:v>225.151084420007</c:v>
                </c:pt>
                <c:pt idx="58">
                  <c:v>225.381737949963</c:v>
                </c:pt>
                <c:pt idx="59">
                  <c:v>225.6164679099</c:v>
                </c:pt>
                <c:pt idx="60">
                  <c:v>225.855192283629</c:v>
                </c:pt>
                <c:pt idx="61">
                  <c:v>226.097826908263</c:v>
                </c:pt>
                <c:pt idx="62">
                  <c:v>226.344285498177</c:v>
                </c:pt>
                <c:pt idx="63">
                  <c:v>226.59447966635</c:v>
                </c:pt>
                <c:pt idx="64">
                  <c:v>226.848318945721</c:v>
                </c:pt>
                <c:pt idx="65">
                  <c:v>227.105710812886</c:v>
                </c:pt>
                <c:pt idx="66">
                  <c:v>227.3665607075</c:v>
                </c:pt>
                <c:pt idx="67">
                  <c:v>227.63077205678</c:v>
                </c:pt>
                <c:pt idx="68">
                  <c:v>227.898246295809</c:v>
                </c:pt>
                <c:pt idx="69">
                  <c:v>228.168882892649</c:v>
                </c:pt>
                <c:pt idx="70">
                  <c:v>228.4425793716</c:v>
                </c:pt>
                <c:pt idx="71">
                  <c:v>228.719231334647</c:v>
                </c:pt>
                <c:pt idx="72">
                  <c:v>228.998732487464</c:v>
                </c:pt>
                <c:pt idx="73">
                  <c:v>229.280974663728</c:v>
                </c:pt>
                <c:pt idx="74">
                  <c:v>229.565847850052</c:v>
                </c:pt>
                <c:pt idx="75">
                  <c:v>229.853240214354</c:v>
                </c:pt>
                <c:pt idx="76">
                  <c:v>230.143038128124</c:v>
                </c:pt>
                <c:pt idx="77">
                  <c:v>230.435126198607</c:v>
                </c:pt>
                <c:pt idx="78">
                  <c:v>230.729387295047</c:v>
                </c:pt>
                <c:pt idx="79">
                  <c:v>231.025702578096</c:v>
                </c:pt>
                <c:pt idx="80">
                  <c:v>231.323951532079</c:v>
                </c:pt>
                <c:pt idx="81">
                  <c:v>231.624011993694</c:v>
                </c:pt>
                <c:pt idx="82">
                  <c:v>231.925760186875</c:v>
                </c:pt>
                <c:pt idx="83">
                  <c:v>232.229070754218</c:v>
                </c:pt>
                <c:pt idx="84">
                  <c:v>232.533816794194</c:v>
                </c:pt>
                <c:pt idx="85">
                  <c:v>232.839869897376</c:v>
                </c:pt>
                <c:pt idx="86">
                  <c:v>233.147100181644</c:v>
                </c:pt>
                <c:pt idx="87">
                  <c:v>233.455376332928</c:v>
                </c:pt>
                <c:pt idx="88">
                  <c:v>233.764565645073</c:v>
                </c:pt>
                <c:pt idx="89">
                  <c:v>234.07453406163</c:v>
                </c:pt>
                <c:pt idx="90">
                  <c:v>234.385146219194</c:v>
                </c:pt>
                <c:pt idx="91">
                  <c:v>234.696265492309</c:v>
                </c:pt>
                <c:pt idx="92">
                  <c:v>235.007754039988</c:v>
                </c:pt>
                <c:pt idx="93">
                  <c:v>235.319472853932</c:v>
                </c:pt>
                <c:pt idx="94">
                  <c:v>235.631281808451</c:v>
                </c:pt>
                <c:pt idx="95">
                  <c:v>235.943039711697</c:v>
                </c:pt>
                <c:pt idx="96">
                  <c:v>236.254604361512</c:v>
                </c:pt>
                <c:pt idx="97">
                  <c:v>236.565832596149</c:v>
                </c:pt>
                <c:pt idx="98">
                  <c:v>236.876580356224</c:v>
                </c:pt>
                <c:pt idx="99">
                  <c:v>237.186702741634</c:v>
                </c:pt>
                <c:pt idx="100">
                  <c:v>237.496054072823</c:v>
                </c:pt>
                <c:pt idx="101">
                  <c:v>237.804487955949</c:v>
                </c:pt>
                <c:pt idx="102">
                  <c:v>238.111857345977</c:v>
                </c:pt>
                <c:pt idx="103">
                  <c:v>238.418014614237</c:v>
                </c:pt>
                <c:pt idx="104">
                  <c:v>238.722811620526</c:v>
                </c:pt>
                <c:pt idx="105">
                  <c:v>239.02609978279</c:v>
                </c:pt>
                <c:pt idx="106">
                  <c:v>239.327730153777</c:v>
                </c:pt>
                <c:pt idx="107">
                  <c:v>239.627553494894</c:v>
                </c:pt>
                <c:pt idx="108">
                  <c:v>239.925420357625</c:v>
                </c:pt>
                <c:pt idx="109">
                  <c:v>240.221181162713</c:v>
                </c:pt>
                <c:pt idx="110">
                  <c:v>240.514686286531</c:v>
                </c:pt>
                <c:pt idx="111">
                  <c:v>240.805786147685</c:v>
                </c:pt>
                <c:pt idx="112">
                  <c:v>241.094331293881</c:v>
                </c:pt>
                <c:pt idx="113">
                  <c:v>241.380172495682</c:v>
                </c:pt>
                <c:pt idx="114">
                  <c:v>241.663160841107</c:v>
                </c:pt>
                <c:pt idx="115">
                  <c:v>241.943147830676</c:v>
                </c:pt>
                <c:pt idx="116">
                  <c:v>242.219985482285</c:v>
                </c:pt>
                <c:pt idx="117">
                  <c:v>242.493526429624</c:v>
                </c:pt>
                <c:pt idx="118">
                  <c:v>242.763624030518</c:v>
                </c:pt>
                <c:pt idx="119">
                  <c:v>243.030132475916</c:v>
                </c:pt>
                <c:pt idx="120">
                  <c:v>243.292906899555</c:v>
                </c:pt>
                <c:pt idx="121">
                  <c:v>243.551803497697</c:v>
                </c:pt>
                <c:pt idx="122">
                  <c:v>243.806679642603</c:v>
                </c:pt>
                <c:pt idx="123">
                  <c:v>244.057394006148</c:v>
                </c:pt>
                <c:pt idx="124">
                  <c:v>244.303806683774</c:v>
                </c:pt>
                <c:pt idx="125">
                  <c:v>244.545779322077</c:v>
                </c:pt>
                <c:pt idx="126">
                  <c:v>244.783175249555</c:v>
                </c:pt>
                <c:pt idx="127">
                  <c:v>245.015859610542</c:v>
                </c:pt>
                <c:pt idx="128">
                  <c:v>245.243699502279</c:v>
                </c:pt>
                <c:pt idx="129">
                  <c:v>245.466564115123</c:v>
                </c:pt>
                <c:pt idx="130">
                  <c:v>245.684324875864</c:v>
                </c:pt>
                <c:pt idx="131">
                  <c:v>245.896855594047</c:v>
                </c:pt>
                <c:pt idx="132">
                  <c:v>246.104032611293</c:v>
                </c:pt>
                <c:pt idx="133">
                  <c:v>246.305734953481</c:v>
                </c:pt>
                <c:pt idx="134">
                  <c:v>246.501844485696</c:v>
                </c:pt>
                <c:pt idx="135">
                  <c:v>246.692246069834</c:v>
                </c:pt>
                <c:pt idx="136">
                  <c:v>246.876827724662</c:v>
                </c:pt>
                <c:pt idx="137">
                  <c:v>247.055480788199</c:v>
                </c:pt>
                <c:pt idx="138">
                  <c:v>247.228100082201</c:v>
                </c:pt>
                <c:pt idx="139">
                  <c:v>247.394584078476</c:v>
                </c:pt>
                <c:pt idx="140">
                  <c:v>247.554835066827</c:v>
                </c:pt>
                <c:pt idx="141">
                  <c:v>247.708759324271</c:v>
                </c:pt>
                <c:pt idx="142">
                  <c:v>247.856267285237</c:v>
                </c:pt>
                <c:pt idx="143">
                  <c:v>247.997273712371</c:v>
                </c:pt>
                <c:pt idx="144">
                  <c:v>248.131697867977</c:v>
                </c:pt>
                <c:pt idx="145">
                  <c:v>248.259463682494</c:v>
                </c:pt>
                <c:pt idx="146">
                  <c:v>248.38049992916</c:v>
                </c:pt>
                <c:pt idx="147">
                  <c:v>248.494740388225</c:v>
                </c:pt>
                <c:pt idx="148">
                  <c:v>248.602124016329</c:v>
                </c:pt>
                <c:pt idx="149">
                  <c:v>248.702595111193</c:v>
                </c:pt>
                <c:pt idx="150">
                  <c:v>248.796103471029</c:v>
                </c:pt>
                <c:pt idx="151">
                  <c:v>248.88260455724</c:v>
                </c:pt>
                <c:pt idx="152">
                  <c:v>248.962059643507</c:v>
                </c:pt>
                <c:pt idx="153">
                  <c:v>249.034435967214</c:v>
                </c:pt>
                <c:pt idx="154">
                  <c:v>249.099706869948</c:v>
                </c:pt>
                <c:pt idx="155">
                  <c:v>249.157851935996</c:v>
                </c:pt>
                <c:pt idx="156">
                  <c:v>249.208857121088</c:v>
                </c:pt>
                <c:pt idx="157">
                  <c:v>249.252714870543</c:v>
                </c:pt>
                <c:pt idx="158">
                  <c:v>249.289424232906</c:v>
                </c:pt>
                <c:pt idx="159">
                  <c:v>249.318990958971</c:v>
                </c:pt>
                <c:pt idx="160">
                  <c:v>249.341427594558</c:v>
                </c:pt>
                <c:pt idx="161">
                  <c:v>249.356753559228</c:v>
                </c:pt>
                <c:pt idx="162">
                  <c:v>249.364995210542</c:v>
                </c:pt>
                <c:pt idx="163">
                  <c:v>249.366185896695</c:v>
                </c:pt>
                <c:pt idx="164">
                  <c:v>249.360365997205</c:v>
                </c:pt>
                <c:pt idx="165">
                  <c:v>249.347582943831</c:v>
                </c:pt>
                <c:pt idx="166">
                  <c:v>249.327891230755</c:v>
                </c:pt>
                <c:pt idx="167">
                  <c:v>249.301352400712</c:v>
                </c:pt>
                <c:pt idx="168">
                  <c:v>249.268035023175</c:v>
                </c:pt>
                <c:pt idx="169">
                  <c:v>249.228014647694</c:v>
                </c:pt>
                <c:pt idx="170">
                  <c:v>249.181373741601</c:v>
                </c:pt>
                <c:pt idx="171">
                  <c:v>249.128201608391</c:v>
                </c:pt>
                <c:pt idx="172">
                  <c:v>249.068594286871</c:v>
                </c:pt>
                <c:pt idx="173">
                  <c:v>249.002654430757</c:v>
                </c:pt>
                <c:pt idx="174">
                  <c:v>248.930491169079</c:v>
                </c:pt>
                <c:pt idx="175">
                  <c:v>248.85221994397</c:v>
                </c:pt>
                <c:pt idx="176">
                  <c:v>248.767962335782</c:v>
                </c:pt>
                <c:pt idx="177">
                  <c:v>248.677845859254</c:v>
                </c:pt>
                <c:pt idx="178">
                  <c:v>248.582003747903</c:v>
                </c:pt>
                <c:pt idx="179">
                  <c:v>248.480574714358</c:v>
                </c:pt>
                <c:pt idx="180">
                  <c:v>248.373702697096</c:v>
                </c:pt>
                <c:pt idx="181">
                  <c:v>248.261536587116</c:v>
                </c:pt>
                <c:pt idx="182">
                  <c:v>248.144229935833</c:v>
                </c:pt>
                <c:pt idx="183">
                  <c:v>248.021940648862</c:v>
                </c:pt>
                <c:pt idx="184">
                  <c:v>247.894830667222</c:v>
                </c:pt>
                <c:pt idx="185">
                  <c:v>247.763065629966</c:v>
                </c:pt>
                <c:pt idx="186">
                  <c:v>247.626814529432</c:v>
                </c:pt>
                <c:pt idx="187">
                  <c:v>247.486249347682</c:v>
                </c:pt>
                <c:pt idx="188">
                  <c:v>247.341544692597</c:v>
                </c:pt>
                <c:pt idx="189">
                  <c:v>247.19287741905</c:v>
                </c:pt>
                <c:pt idx="190">
                  <c:v>247.040426243312</c:v>
                </c:pt>
                <c:pt idx="191">
                  <c:v>246.88437135906</c:v>
                </c:pt>
                <c:pt idx="192">
                  <c:v>246.724894040417</c:v>
                </c:pt>
                <c:pt idx="193">
                  <c:v>246.562176250897</c:v>
                </c:pt>
                <c:pt idx="194">
                  <c:v>246.39640024708</c:v>
                </c:pt>
                <c:pt idx="195">
                  <c:v>246.227748189273</c:v>
                </c:pt>
                <c:pt idx="196">
                  <c:v>246.0564017503</c:v>
                </c:pt>
                <c:pt idx="197">
                  <c:v>245.88254173464</c:v>
                </c:pt>
                <c:pt idx="198">
                  <c:v>245.706347696581</c:v>
                </c:pt>
                <c:pt idx="199">
                  <c:v>245.527997576302</c:v>
                </c:pt>
                <c:pt idx="200">
                  <c:v>245.347667338979</c:v>
                </c:pt>
                <c:pt idx="201">
                  <c:v>245.165530625122</c:v>
                </c:pt>
                <c:pt idx="202">
                  <c:v>244.981758420231</c:v>
                </c:pt>
                <c:pt idx="203">
                  <c:v>244.796518728597</c:v>
                </c:pt>
                <c:pt idx="204">
                  <c:v>244.609976269785</c:v>
                </c:pt>
                <c:pt idx="205">
                  <c:v>244.422292185753</c:v>
                </c:pt>
                <c:pt idx="206">
                  <c:v>244.233623769651</c:v>
                </c:pt>
                <c:pt idx="207">
                  <c:v>244.044124210388</c:v>
                </c:pt>
                <c:pt idx="208">
                  <c:v>243.853942350634</c:v>
                </c:pt>
                <c:pt idx="209">
                  <c:v>243.663222472832</c:v>
                </c:pt>
                <c:pt idx="210">
                  <c:v>243.472104097722</c:v>
                </c:pt>
                <c:pt idx="211">
                  <c:v>243.280721802343</c:v>
                </c:pt>
                <c:pt idx="212">
                  <c:v>243.089205064504</c:v>
                </c:pt>
                <c:pt idx="213">
                  <c:v>242.89767811727</c:v>
                </c:pt>
                <c:pt idx="214">
                  <c:v>242.706259830845</c:v>
                </c:pt>
                <c:pt idx="215">
                  <c:v>242.515063608575</c:v>
                </c:pt>
                <c:pt idx="216">
                  <c:v>242.324197306929</c:v>
                </c:pt>
                <c:pt idx="217">
                  <c:v>242.133763172356</c:v>
                </c:pt>
                <c:pt idx="218">
                  <c:v>241.9438577916</c:v>
                </c:pt>
                <c:pt idx="219">
                  <c:v>241.754572068973</c:v>
                </c:pt>
                <c:pt idx="220">
                  <c:v>241.565991214003</c:v>
                </c:pt>
                <c:pt idx="221">
                  <c:v>241.378194745551</c:v>
                </c:pt>
                <c:pt idx="222">
                  <c:v>241.191256518402</c:v>
                </c:pt>
                <c:pt idx="223">
                  <c:v>241.005244755675</c:v>
                </c:pt>
                <c:pt idx="224">
                  <c:v>240.820222100168</c:v>
                </c:pt>
                <c:pt idx="225">
                  <c:v>240.636245680916</c:v>
                </c:pt>
                <c:pt idx="226">
                  <c:v>240.453367187399</c:v>
                </c:pt>
                <c:pt idx="227">
                  <c:v>240.271632960551</c:v>
                </c:pt>
                <c:pt idx="228">
                  <c:v>240.091084086802</c:v>
                </c:pt>
                <c:pt idx="229">
                  <c:v>239.911756511475</c:v>
                </c:pt>
                <c:pt idx="230">
                  <c:v>239.733681154391</c:v>
                </c:pt>
                <c:pt idx="231">
                  <c:v>239.556884033556</c:v>
                </c:pt>
                <c:pt idx="232">
                  <c:v>239.381386402719</c:v>
                </c:pt>
                <c:pt idx="233">
                  <c:v>239.207204886258</c:v>
                </c:pt>
                <c:pt idx="234">
                  <c:v>239.034351624462</c:v>
                </c:pt>
                <c:pt idx="235">
                  <c:v>238.862834425498</c:v>
                </c:pt>
                <c:pt idx="236">
                  <c:v>238.692656917222</c:v>
                </c:pt>
                <c:pt idx="237">
                  <c:v>238.523818704761</c:v>
                </c:pt>
                <c:pt idx="238">
                  <c:v>238.356315530349</c:v>
                </c:pt>
                <c:pt idx="239">
                  <c:v>238.190139435758</c:v>
                </c:pt>
                <c:pt idx="240">
                  <c:v>238.02527892388</c:v>
                </c:pt>
                <c:pt idx="241">
                  <c:v>237.861719125565</c:v>
                </c:pt>
                <c:pt idx="242">
                  <c:v>237.699441965013</c:v>
                </c:pt>
                <c:pt idx="243">
                  <c:v>237.538426320512</c:v>
                </c:pt>
                <c:pt idx="244">
                  <c:v>237.378648193673</c:v>
                </c:pt>
                <c:pt idx="245">
                  <c:v>237.220080871286</c:v>
                </c:pt>
                <c:pt idx="246">
                  <c:v>237.062695086058</c:v>
                </c:pt>
                <c:pt idx="247">
                  <c:v>236.90645918239</c:v>
                </c:pt>
                <c:pt idx="248">
                  <c:v>236.751339271559</c:v>
                </c:pt>
                <c:pt idx="249">
                  <c:v>236.597299389624</c:v>
                </c:pt>
                <c:pt idx="250">
                  <c:v>236.444301654914</c:v>
                </c:pt>
                <c:pt idx="251">
                  <c:v>236.292306418989</c:v>
                </c:pt>
                <c:pt idx="252">
                  <c:v>236.141272417418</c:v>
                </c:pt>
                <c:pt idx="253">
                  <c:v>235.991156917847</c:v>
                </c:pt>
                <c:pt idx="254">
                  <c:v>235.841915863053</c:v>
                </c:pt>
                <c:pt idx="255">
                  <c:v>235.693504015714</c:v>
                </c:pt>
                <c:pt idx="256">
                  <c:v>235.545875095728</c:v>
                </c:pt>
                <c:pt idx="257">
                  <c:v>235.398981916891</c:v>
                </c:pt>
                <c:pt idx="258">
                  <c:v>235.252776520167</c:v>
                </c:pt>
                <c:pt idx="259">
                  <c:v>235.107210304458</c:v>
                </c:pt>
                <c:pt idx="260">
                  <c:v>234.962234152212</c:v>
                </c:pt>
                <c:pt idx="261">
                  <c:v>234.817798556138</c:v>
                </c:pt>
                <c:pt idx="262">
                  <c:v>234.673853741267</c:v>
                </c:pt>
                <c:pt idx="263">
                  <c:v>234.530349779719</c:v>
                </c:pt>
                <c:pt idx="264">
                  <c:v>234.387236711182</c:v>
                </c:pt>
                <c:pt idx="265">
                  <c:v>234.244464654442</c:v>
                </c:pt>
                <c:pt idx="266">
                  <c:v>234.10198391627</c:v>
                </c:pt>
                <c:pt idx="267">
                  <c:v>233.959745104386</c:v>
                </c:pt>
                <c:pt idx="268">
                  <c:v>233.817699226887</c:v>
                </c:pt>
                <c:pt idx="269">
                  <c:v>233.675797800264</c:v>
                </c:pt>
                <c:pt idx="270">
                  <c:v>233.533992948465</c:v>
                </c:pt>
                <c:pt idx="271">
                  <c:v>233.392237499739</c:v>
                </c:pt>
                <c:pt idx="272">
                  <c:v>233.250485087345</c:v>
                </c:pt>
                <c:pt idx="273">
                  <c:v>233.108690239879</c:v>
                </c:pt>
                <c:pt idx="274">
                  <c:v>232.966808473916</c:v>
                </c:pt>
                <c:pt idx="275">
                  <c:v>232.824796386811</c:v>
                </c:pt>
                <c:pt idx="276">
                  <c:v>232.682611741079</c:v>
                </c:pt>
                <c:pt idx="277">
                  <c:v>232.540213555539</c:v>
                </c:pt>
                <c:pt idx="278">
                  <c:v>232.397562186024</c:v>
                </c:pt>
                <c:pt idx="279">
                  <c:v>232.254619408606</c:v>
                </c:pt>
                <c:pt idx="280">
                  <c:v>232.111348503222</c:v>
                </c:pt>
                <c:pt idx="281">
                  <c:v>231.967714329153</c:v>
                </c:pt>
                <c:pt idx="282">
                  <c:v>231.823683407347</c:v>
                </c:pt>
                <c:pt idx="283">
                  <c:v>231.679223992542</c:v>
                </c:pt>
                <c:pt idx="284">
                  <c:v>231.534306147955</c:v>
                </c:pt>
                <c:pt idx="285">
                  <c:v>231.388901819977</c:v>
                </c:pt>
                <c:pt idx="286">
                  <c:v>231.242984907354</c:v>
                </c:pt>
                <c:pt idx="287">
                  <c:v>231.096531330745</c:v>
                </c:pt>
                <c:pt idx="288">
                  <c:v>230.949519100538</c:v>
                </c:pt>
                <c:pt idx="289">
                  <c:v>230.801928380757</c:v>
                </c:pt>
                <c:pt idx="290">
                  <c:v>230.65374155529</c:v>
                </c:pt>
                <c:pt idx="291">
                  <c:v>230.504943288033</c:v>
                </c:pt>
                <c:pt idx="292">
                  <c:v>230.355520583128</c:v>
                </c:pt>
                <c:pt idx="293">
                  <c:v>230.205462843142</c:v>
                </c:pt>
                <c:pt idx="294">
                  <c:v>230.054761923021</c:v>
                </c:pt>
                <c:pt idx="295">
                  <c:v>229.903412185915</c:v>
                </c:pt>
                <c:pt idx="296">
                  <c:v>229.751410552942</c:v>
                </c:pt>
                <c:pt idx="297">
                  <c:v>229.598756550103</c:v>
                </c:pt>
                <c:pt idx="298">
                  <c:v>229.445452358706</c:v>
                </c:pt>
                <c:pt idx="299">
                  <c:v>229.291502852917</c:v>
                </c:pt>
                <c:pt idx="300">
                  <c:v>229.136915644622</c:v>
                </c:pt>
                <c:pt idx="301">
                  <c:v>228.981701119229</c:v>
                </c:pt>
                <c:pt idx="302">
                  <c:v>228.825872468347</c:v>
                </c:pt>
                <c:pt idx="303">
                  <c:v>228.669445725257</c:v>
                </c:pt>
                <c:pt idx="304">
                  <c:v>228.512439786896</c:v>
                </c:pt>
                <c:pt idx="305">
                  <c:v>228.354876442737</c:v>
                </c:pt>
                <c:pt idx="306">
                  <c:v>228.196780391515</c:v>
                </c:pt>
                <c:pt idx="307">
                  <c:v>228.038179260123</c:v>
                </c:pt>
                <c:pt idx="308">
                  <c:v>227.87910361645</c:v>
                </c:pt>
                <c:pt idx="309">
                  <c:v>227.719586974115</c:v>
                </c:pt>
                <c:pt idx="310">
                  <c:v>227.559665800837</c:v>
                </c:pt>
                <c:pt idx="311">
                  <c:v>227.399379514397</c:v>
                </c:pt>
                <c:pt idx="312">
                  <c:v>227.238770480411</c:v>
                </c:pt>
                <c:pt idx="313">
                  <c:v>227.077884000996</c:v>
                </c:pt>
                <c:pt idx="314">
                  <c:v>226.916768300612</c:v>
                </c:pt>
                <c:pt idx="315">
                  <c:v>226.755474506979</c:v>
                </c:pt>
                <c:pt idx="316">
                  <c:v>226.594056624979</c:v>
                </c:pt>
                <c:pt idx="317">
                  <c:v>226.43257150939</c:v>
                </c:pt>
                <c:pt idx="318">
                  <c:v>226.271078828477</c:v>
                </c:pt>
                <c:pt idx="319">
                  <c:v>226.10964102472</c:v>
                </c:pt>
                <c:pt idx="320">
                  <c:v>225.94832326788</c:v>
                </c:pt>
                <c:pt idx="321">
                  <c:v>225.787193406659</c:v>
                </c:pt>
                <c:pt idx="322">
                  <c:v>225.626321911116</c:v>
                </c:pt>
                <c:pt idx="323">
                  <c:v>225.465781811718</c:v>
                </c:pt>
                <c:pt idx="324">
                  <c:v>225.305648633091</c:v>
                </c:pt>
                <c:pt idx="325">
                  <c:v>225.146000320571</c:v>
                </c:pt>
                <c:pt idx="326">
                  <c:v>224.986917165813</c:v>
                </c:pt>
                <c:pt idx="327">
                  <c:v>224.828481721148</c:v>
                </c:pt>
                <c:pt idx="328">
                  <c:v>224.67077871661</c:v>
                </c:pt>
                <c:pt idx="329">
                  <c:v>224.513894964399</c:v>
                </c:pt>
                <c:pt idx="330">
                  <c:v>224.357919262485</c:v>
                </c:pt>
                <c:pt idx="331">
                  <c:v>224.202942295532</c:v>
                </c:pt>
                <c:pt idx="332">
                  <c:v>224.049056525721</c:v>
                </c:pt>
                <c:pt idx="333">
                  <c:v>223.896356087418</c:v>
                </c:pt>
                <c:pt idx="334">
                  <c:v>223.744936667965</c:v>
                </c:pt>
                <c:pt idx="335">
                  <c:v>223.594895394697</c:v>
                </c:pt>
                <c:pt idx="336">
                  <c:v>223.446330710492</c:v>
                </c:pt>
                <c:pt idx="337">
                  <c:v>223.299342252257</c:v>
                </c:pt>
                <c:pt idx="338">
                  <c:v>223.154030722334</c:v>
                </c:pt>
                <c:pt idx="339">
                  <c:v>223.010497759236</c:v>
                </c:pt>
                <c:pt idx="340">
                  <c:v>222.868845806127</c:v>
                </c:pt>
                <c:pt idx="341">
                  <c:v>222.729177975448</c:v>
                </c:pt>
                <c:pt idx="342">
                  <c:v>222.591597915766</c:v>
                </c:pt>
                <c:pt idx="343">
                  <c:v>222.456209673558</c:v>
                </c:pt>
                <c:pt idx="344">
                  <c:v>222.323117556338</c:v>
                </c:pt>
                <c:pt idx="345">
                  <c:v>222.192425992989</c:v>
                </c:pt>
                <c:pt idx="346">
                  <c:v>222.064239398043</c:v>
                </c:pt>
                <c:pt idx="347">
                  <c:v>221.938662030022</c:v>
                </c:pt>
                <c:pt idx="348">
                  <c:v>221.815797858269</c:v>
                </c:pt>
                <c:pt idx="349">
                  <c:v>221.695750420746</c:v>
                </c:pt>
                <c:pt idx="350">
                  <c:v>221.578622692876</c:v>
                </c:pt>
                <c:pt idx="351">
                  <c:v>221.464516949944</c:v>
                </c:pt>
                <c:pt idx="352">
                  <c:v>221.353534637419</c:v>
                </c:pt>
                <c:pt idx="353">
                  <c:v>221.245776239228</c:v>
                </c:pt>
                <c:pt idx="354">
                  <c:v>221.141341150793</c:v>
                </c:pt>
                <c:pt idx="355">
                  <c:v>221.040327552518</c:v>
                </c:pt>
                <c:pt idx="356">
                  <c:v>220.942832290086</c:v>
                </c:pt>
                <c:pt idx="357">
                  <c:v>220.848950754237</c:v>
                </c:pt>
                <c:pt idx="358">
                  <c:v>220.75877676594</c:v>
                </c:pt>
                <c:pt idx="359">
                  <c:v>220.672402465295</c:v>
                </c:pt>
                <c:pt idx="360">
                  <c:v>220.589918202456</c:v>
                </c:pt>
                <c:pt idx="361">
                  <c:v>220.51141243686</c:v>
                </c:pt>
                <c:pt idx="362">
                  <c:v>220.436971634589</c:v>
                </c:pt>
                <c:pt idx="363">
                  <c:v>220.36668017819</c:v>
                </c:pt>
                <c:pt idx="364">
                  <c:v>220.300620271043</c:v>
                </c:pt>
              </c:numCache>
            </c:numRef>
          </c:xVal>
          <c:yVal>
            <c:numRef>
              <c:f>calc!$G$2:$G$366</c:f>
              <c:numCache>
                <c:formatCode>General</c:formatCode>
                <c:ptCount val="365"/>
                <c:pt idx="0">
                  <c:v>7.3700549793313</c:v>
                </c:pt>
                <c:pt idx="1">
                  <c:v>7.49634631120529</c:v>
                </c:pt>
                <c:pt idx="2">
                  <c:v>7.62874420370353</c:v>
                </c:pt>
                <c:pt idx="3">
                  <c:v>7.76717180034697</c:v>
                </c:pt>
                <c:pt idx="4">
                  <c:v>7.91154966600502</c:v>
                </c:pt>
                <c:pt idx="5">
                  <c:v>8.06179585706965</c:v>
                </c:pt>
                <c:pt idx="6">
                  <c:v>8.21782600098016</c:v>
                </c:pt>
                <c:pt idx="7">
                  <c:v>8.37955337795766</c:v>
                </c:pt>
                <c:pt idx="8">
                  <c:v>8.54688901103271</c:v>
                </c:pt>
                <c:pt idx="9">
                  <c:v>8.71974175996056</c:v>
                </c:pt>
                <c:pt idx="10">
                  <c:v>8.89801841857805</c:v>
                </c:pt>
                <c:pt idx="11">
                  <c:v>9.08162381764532</c:v>
                </c:pt>
                <c:pt idx="12">
                  <c:v>9.27046092872791</c:v>
                </c:pt>
                <c:pt idx="13">
                  <c:v>9.46443097136375</c:v>
                </c:pt>
                <c:pt idx="14">
                  <c:v>9.66343352196344</c:v>
                </c:pt>
                <c:pt idx="15">
                  <c:v>9.86736662296446</c:v>
                </c:pt>
                <c:pt idx="16">
                  <c:v>10.0761268945314</c:v>
                </c:pt>
                <c:pt idx="17">
                  <c:v>10.2896096445609</c:v>
                </c:pt>
                <c:pt idx="18">
                  <c:v>10.5077089793707</c:v>
                </c:pt>
                <c:pt idx="19">
                  <c:v>10.7303179137501</c:v>
                </c:pt>
                <c:pt idx="20">
                  <c:v>10.9573284790656</c:v>
                </c:pt>
                <c:pt idx="21">
                  <c:v>11.188631831952</c:v>
                </c:pt>
                <c:pt idx="22">
                  <c:v>11.4241183595274</c:v>
                </c:pt>
                <c:pt idx="23">
                  <c:v>11.6636777835511</c:v>
                </c:pt>
                <c:pt idx="24">
                  <c:v>11.9071992635296</c:v>
                </c:pt>
                <c:pt idx="25">
                  <c:v>12.1545714947569</c:v>
                </c:pt>
                <c:pt idx="26">
                  <c:v>12.405682807885</c:v>
                </c:pt>
                <c:pt idx="27">
                  <c:v>12.6604212631597</c:v>
                </c:pt>
                <c:pt idx="28">
                  <c:v>12.9186747433032</c:v>
                </c:pt>
                <c:pt idx="29">
                  <c:v>13.1803310437989</c:v>
                </c:pt>
                <c:pt idx="30">
                  <c:v>13.4452779595525</c:v>
                </c:pt>
                <c:pt idx="31">
                  <c:v>13.7134033708216</c:v>
                </c:pt>
                <c:pt idx="32">
                  <c:v>13.9845953245007</c:v>
                </c:pt>
                <c:pt idx="33">
                  <c:v>14.2587421136583</c:v>
                </c:pt>
                <c:pt idx="34">
                  <c:v>14.5357323543629</c:v>
                </c:pt>
                <c:pt idx="35">
                  <c:v>14.8154550588393</c:v>
                </c:pt>
                <c:pt idx="36">
                  <c:v>15.0977997078627</c:v>
                </c:pt>
                <c:pt idx="37">
                  <c:v>15.3826563183554</c:v>
                </c:pt>
                <c:pt idx="38">
                  <c:v>15.6699155102911</c:v>
                </c:pt>
                <c:pt idx="39">
                  <c:v>15.9594685690173</c:v>
                </c:pt>
                <c:pt idx="40">
                  <c:v>16.2512075059726</c:v>
                </c:pt>
                <c:pt idx="41">
                  <c:v>16.5450251178578</c:v>
                </c:pt>
                <c:pt idx="42">
                  <c:v>16.8408150414949</c:v>
                </c:pt>
                <c:pt idx="43">
                  <c:v>17.1384718072226</c:v>
                </c:pt>
                <c:pt idx="44">
                  <c:v>17.4378908898398</c:v>
                </c:pt>
                <c:pt idx="45">
                  <c:v>17.7389687561419</c:v>
                </c:pt>
                <c:pt idx="46">
                  <c:v>18.0416029121167</c:v>
                </c:pt>
                <c:pt idx="47">
                  <c:v>18.3456919457946</c:v>
                </c:pt>
                <c:pt idx="48">
                  <c:v>18.6511355686151</c:v>
                </c:pt>
                <c:pt idx="49">
                  <c:v>18.9578346555532</c:v>
                </c:pt>
                <c:pt idx="50">
                  <c:v>19.2656912799867</c:v>
                </c:pt>
                <c:pt idx="51">
                  <c:v>19.5746087504394</c:v>
                </c:pt>
                <c:pt idx="52">
                  <c:v>19.8844916421195</c:v>
                </c:pt>
                <c:pt idx="53">
                  <c:v>20.1952458275632</c:v>
                </c:pt>
                <c:pt idx="54">
                  <c:v>20.5067785051955</c:v>
                </c:pt>
                <c:pt idx="55">
                  <c:v>20.8189982247715</c:v>
                </c:pt>
                <c:pt idx="56">
                  <c:v>21.1318149128808</c:v>
                </c:pt>
                <c:pt idx="57">
                  <c:v>21.4451398943549</c:v>
                </c:pt>
                <c:pt idx="58">
                  <c:v>21.7588859125164</c:v>
                </c:pt>
                <c:pt idx="59">
                  <c:v>22.0729671485407</c:v>
                </c:pt>
                <c:pt idx="60">
                  <c:v>22.38729923567</c:v>
                </c:pt>
                <c:pt idx="61">
                  <c:v>22.7017992757784</c:v>
                </c:pt>
                <c:pt idx="62">
                  <c:v>23.0163858508431</c:v>
                </c:pt>
                <c:pt idx="63">
                  <c:v>23.3309790337887</c:v>
                </c:pt>
                <c:pt idx="64">
                  <c:v>23.6455003974911</c:v>
                </c:pt>
                <c:pt idx="65">
                  <c:v>23.9598730208336</c:v>
                </c:pt>
                <c:pt idx="66">
                  <c:v>24.2740214950907</c:v>
                </c:pt>
                <c:pt idx="67">
                  <c:v>24.5878719260988</c:v>
                </c:pt>
                <c:pt idx="68">
                  <c:v>24.9013519368094</c:v>
                </c:pt>
                <c:pt idx="69">
                  <c:v>25.2143906658326</c:v>
                </c:pt>
                <c:pt idx="70">
                  <c:v>25.5269187652799</c:v>
                </c:pt>
                <c:pt idx="71">
                  <c:v>25.8388683979592</c:v>
                </c:pt>
                <c:pt idx="72">
                  <c:v>26.1501732307869</c:v>
                </c:pt>
                <c:pt idx="73">
                  <c:v>26.4607684275574</c:v>
                </c:pt>
                <c:pt idx="74">
                  <c:v>26.7705906399711</c:v>
                </c:pt>
                <c:pt idx="75">
                  <c:v>27.0795779955353</c:v>
                </c:pt>
                <c:pt idx="76">
                  <c:v>27.3876700871747</c:v>
                </c:pt>
                <c:pt idx="77">
                  <c:v>27.6948079565507</c:v>
                </c:pt>
                <c:pt idx="78">
                  <c:v>28.0009340790774</c:v>
                </c:pt>
                <c:pt idx="79">
                  <c:v>28.3059923461261</c:v>
                </c:pt>
                <c:pt idx="80">
                  <c:v>28.6099280445795</c:v>
                </c:pt>
                <c:pt idx="81">
                  <c:v>28.9126878370513</c:v>
                </c:pt>
                <c:pt idx="82">
                  <c:v>29.2142197378684</c:v>
                </c:pt>
                <c:pt idx="83">
                  <c:v>29.5144730897424</c:v>
                </c:pt>
                <c:pt idx="84">
                  <c:v>29.8133985364778</c:v>
                </c:pt>
                <c:pt idx="85">
                  <c:v>30.1109479951906</c:v>
                </c:pt>
                <c:pt idx="86">
                  <c:v>30.4070746281523</c:v>
                </c:pt>
                <c:pt idx="87">
                  <c:v>30.7017328109074</c:v>
                </c:pt>
                <c:pt idx="88">
                  <c:v>30.9948781000106</c:v>
                </c:pt>
                <c:pt idx="89">
                  <c:v>31.2864671990074</c:v>
                </c:pt>
                <c:pt idx="90">
                  <c:v>31.5764579228868</c:v>
                </c:pt>
                <c:pt idx="91">
                  <c:v>31.8648091610596</c:v>
                </c:pt>
                <c:pt idx="92">
                  <c:v>32.1514808388957</c:v>
                </c:pt>
                <c:pt idx="93">
                  <c:v>32.4364338778212</c:v>
                </c:pt>
                <c:pt idx="94">
                  <c:v>32.7196301540499</c:v>
                </c:pt>
                <c:pt idx="95">
                  <c:v>33.0010324562083</c:v>
                </c:pt>
                <c:pt idx="96">
                  <c:v>33.2806044401721</c:v>
                </c:pt>
                <c:pt idx="97">
                  <c:v>33.5583105863523</c:v>
                </c:pt>
                <c:pt idx="98">
                  <c:v>33.8341161508202</c:v>
                </c:pt>
                <c:pt idx="99">
                  <c:v>34.1079871189792</c:v>
                </c:pt>
                <c:pt idx="100">
                  <c:v>34.3798901568852</c:v>
                </c:pt>
                <c:pt idx="101">
                  <c:v>34.6497925605142</c:v>
                </c:pt>
                <c:pt idx="102">
                  <c:v>34.9176622062796</c:v>
                </c:pt>
                <c:pt idx="103">
                  <c:v>35.1834674993829</c:v>
                </c:pt>
                <c:pt idx="104">
                  <c:v>35.447177320016</c:v>
                </c:pt>
                <c:pt idx="105">
                  <c:v>35.7087609713011</c:v>
                </c:pt>
                <c:pt idx="106">
                  <c:v>35.9681881239696</c:v>
                </c:pt>
                <c:pt idx="107">
                  <c:v>36.2254287632071</c:v>
                </c:pt>
                <c:pt idx="108">
                  <c:v>36.4804531321113</c:v>
                </c:pt>
                <c:pt idx="109">
                  <c:v>36.7332316772525</c:v>
                </c:pt>
                <c:pt idx="110">
                  <c:v>36.9837349912591</c:v>
                </c:pt>
                <c:pt idx="111">
                  <c:v>37.231933756389</c:v>
                </c:pt>
                <c:pt idx="112">
                  <c:v>37.4777986892121</c:v>
                </c:pt>
                <c:pt idx="113">
                  <c:v>37.7213004828449</c:v>
                </c:pt>
                <c:pt idx="114">
                  <c:v>37.9624097502342</c:v>
                </c:pt>
                <c:pt idx="115">
                  <c:v>38.201096968866</c:v>
                </c:pt>
                <c:pt idx="116">
                  <c:v>38.4373324217525</c:v>
                </c:pt>
                <c:pt idx="117">
                  <c:v>38.6710861440175</c:v>
                </c:pt>
                <c:pt idx="118">
                  <c:v>38.9023278660004</c:v>
                </c:pt>
                <c:pt idx="119">
                  <c:v>39.1310269582498</c:v>
                </c:pt>
                <c:pt idx="120">
                  <c:v>39.3571523785641</c:v>
                </c:pt>
                <c:pt idx="121">
                  <c:v>39.580672615867</c:v>
                </c:pt>
                <c:pt idx="122">
                  <c:v>39.8015556403965</c:v>
                </c:pt>
                <c:pt idx="123">
                  <c:v>40.0197688510012</c:v>
                </c:pt>
                <c:pt idx="124">
                  <c:v>40.2352790252815</c:v>
                </c:pt>
                <c:pt idx="125">
                  <c:v>40.4480522708684</c:v>
                </c:pt>
                <c:pt idx="126">
                  <c:v>40.6580539782443</c:v>
                </c:pt>
                <c:pt idx="127">
                  <c:v>40.8652487752358</c:v>
                </c:pt>
                <c:pt idx="128">
                  <c:v>41.0696004833785</c:v>
                </c:pt>
                <c:pt idx="129">
                  <c:v>41.27107207626</c:v>
                </c:pt>
                <c:pt idx="130">
                  <c:v>41.4696256400121</c:v>
                </c:pt>
                <c:pt idx="131">
                  <c:v>41.6652223361459</c:v>
                </c:pt>
                <c:pt idx="132">
                  <c:v>41.8578223668188</c:v>
                </c:pt>
                <c:pt idx="133">
                  <c:v>42.0473849427661</c:v>
                </c:pt>
                <c:pt idx="134">
                  <c:v>42.2338682540218</c:v>
                </c:pt>
                <c:pt idx="135">
                  <c:v>42.4172294435786</c:v>
                </c:pt>
                <c:pt idx="136">
                  <c:v>42.5974245841957</c:v>
                </c:pt>
                <c:pt idx="137">
                  <c:v>42.7744086584692</c:v>
                </c:pt>
                <c:pt idx="138">
                  <c:v>42.9481355423381</c:v>
                </c:pt>
                <c:pt idx="139">
                  <c:v>43.1185579922108</c:v>
                </c:pt>
                <c:pt idx="140">
                  <c:v>43.2856276358196</c:v>
                </c:pt>
                <c:pt idx="141">
                  <c:v>43.4492949670037</c:v>
                </c:pt>
                <c:pt idx="142">
                  <c:v>43.6095093445256</c:v>
                </c:pt>
                <c:pt idx="143">
                  <c:v>43.7662189950919</c:v>
                </c:pt>
                <c:pt idx="144">
                  <c:v>43.919371020446</c:v>
                </c:pt>
                <c:pt idx="145">
                  <c:v>44.0689114105495</c:v>
                </c:pt>
                <c:pt idx="146">
                  <c:v>44.2147850572374</c:v>
                </c:pt>
                <c:pt idx="147">
                  <c:v>44.3569357780841</c:v>
                </c:pt>
                <c:pt idx="148">
                  <c:v>44.4953063409276</c:v>
                </c:pt>
                <c:pt idx="149">
                  <c:v>44.6298384946859</c:v>
                </c:pt>
                <c:pt idx="150">
                  <c:v>44.7604730065299</c:v>
                </c:pt>
                <c:pt idx="151">
                  <c:v>44.8871496999339</c:v>
                </c:pt>
                <c:pt idx="152">
                  <c:v>45.0098075034014</c:v>
                </c:pt>
                <c:pt idx="153">
                  <c:v>45.1283844998741</c:v>
                </c:pt>
                <c:pt idx="154">
                  <c:v>45.2428179843588</c:v>
                </c:pt>
                <c:pt idx="155">
                  <c:v>45.3530445239425</c:v>
                </c:pt>
                <c:pt idx="156">
                  <c:v>45.4590000243474</c:v>
                </c:pt>
                <c:pt idx="157">
                  <c:v>45.560619802997</c:v>
                </c:pt>
                <c:pt idx="158">
                  <c:v>45.6578386643618</c:v>
                </c:pt>
                <c:pt idx="159">
                  <c:v>45.7505909830614</c:v>
                </c:pt>
                <c:pt idx="160">
                  <c:v>45.8388107890722</c:v>
                </c:pt>
                <c:pt idx="161">
                  <c:v>45.9224318590861</c:v>
                </c:pt>
                <c:pt idx="162">
                  <c:v>46.0013878135887</c:v>
                </c:pt>
                <c:pt idx="163">
                  <c:v>46.0756122172679</c:v>
                </c:pt>
                <c:pt idx="164">
                  <c:v>46.1450386822554</c:v>
                </c:pt>
                <c:pt idx="165">
                  <c:v>46.2096009781798</c:v>
                </c:pt>
                <c:pt idx="166">
                  <c:v>46.269233142915</c:v>
                </c:pt>
                <c:pt idx="167">
                  <c:v>46.3238696012888</c:v>
                </c:pt>
                <c:pt idx="168">
                  <c:v>46.3734452814035</c:v>
                </c:pt>
                <c:pt idx="169">
                  <c:v>46.4178957380086</c:v>
                </c:pt>
                <c:pt idx="170">
                  <c:v>46.457157276734</c:v>
                </c:pt>
                <c:pt idx="171">
                  <c:v>46.4911670807636</c:v>
                </c:pt>
                <c:pt idx="172">
                  <c:v>46.5198633392624</c:v>
                </c:pt>
                <c:pt idx="173">
                  <c:v>46.543185377194</c:v>
                </c:pt>
                <c:pt idx="174">
                  <c:v>46.5610737857764</c:v>
                </c:pt>
                <c:pt idx="175">
                  <c:v>46.5734705551221</c:v>
                </c:pt>
                <c:pt idx="176">
                  <c:v>46.5803192027451</c:v>
                </c:pt>
                <c:pt idx="177">
                  <c:v>46.5815649072223</c:v>
                </c:pt>
                <c:pt idx="178">
                  <c:v>46.5771546365147</c:v>
                </c:pt>
                <c:pt idx="179">
                  <c:v>46.5670372779989</c:v>
                </c:pt>
                <c:pt idx="180">
                  <c:v>46.5511637638585</c:v>
                </c:pt>
                <c:pt idx="181">
                  <c:v>46.5294871955788</c:v>
                </c:pt>
                <c:pt idx="182">
                  <c:v>46.5019629667576</c:v>
                </c:pt>
                <c:pt idx="183">
                  <c:v>46.4685488815596</c:v>
                </c:pt>
                <c:pt idx="184">
                  <c:v>46.4292052680816</c:v>
                </c:pt>
                <c:pt idx="185">
                  <c:v>46.3838950903643</c:v>
                </c:pt>
                <c:pt idx="186">
                  <c:v>46.3325840528003</c:v>
                </c:pt>
                <c:pt idx="187">
                  <c:v>46.275240704008</c:v>
                </c:pt>
                <c:pt idx="188">
                  <c:v>46.2118365298501</c:v>
                </c:pt>
                <c:pt idx="189">
                  <c:v>46.1423460446412</c:v>
                </c:pt>
                <c:pt idx="190">
                  <c:v>46.0667468763573</c:v>
                </c:pt>
                <c:pt idx="191">
                  <c:v>45.9850198416937</c:v>
                </c:pt>
                <c:pt idx="192">
                  <c:v>45.8971490200941</c:v>
                </c:pt>
                <c:pt idx="193">
                  <c:v>45.8031218166103</c:v>
                </c:pt>
                <c:pt idx="194">
                  <c:v>45.7029290208442</c:v>
                </c:pt>
                <c:pt idx="195">
                  <c:v>45.596564855769</c:v>
                </c:pt>
                <c:pt idx="196">
                  <c:v>45.4840270223787</c:v>
                </c:pt>
                <c:pt idx="197">
                  <c:v>45.3653167340572</c:v>
                </c:pt>
                <c:pt idx="198">
                  <c:v>45.2404387480304</c:v>
                </c:pt>
                <c:pt idx="199">
                  <c:v>45.1094013840547</c:v>
                </c:pt>
                <c:pt idx="200">
                  <c:v>44.9722165397095</c:v>
                </c:pt>
                <c:pt idx="201">
                  <c:v>44.8288996985251</c:v>
                </c:pt>
                <c:pt idx="202">
                  <c:v>44.6794699272658</c:v>
                </c:pt>
                <c:pt idx="203">
                  <c:v>44.5239498717863</c:v>
                </c:pt>
                <c:pt idx="204">
                  <c:v>44.3623657418335</c:v>
                </c:pt>
                <c:pt idx="205">
                  <c:v>44.194747292369</c:v>
                </c:pt>
                <c:pt idx="206">
                  <c:v>44.0211277959531</c:v>
                </c:pt>
                <c:pt idx="207">
                  <c:v>43.8415440102467</c:v>
                </c:pt>
                <c:pt idx="208">
                  <c:v>43.6560361425442</c:v>
                </c:pt>
                <c:pt idx="209">
                  <c:v>43.4646478038281</c:v>
                </c:pt>
                <c:pt idx="210">
                  <c:v>43.267425961561</c:v>
                </c:pt>
                <c:pt idx="211">
                  <c:v>43.0644208877882</c:v>
                </c:pt>
                <c:pt idx="212">
                  <c:v>42.8556860991528</c:v>
                </c:pt>
                <c:pt idx="213">
                  <c:v>42.6412782982985</c:v>
                </c:pt>
                <c:pt idx="214">
                  <c:v>42.4212573073749</c:v>
                </c:pt>
                <c:pt idx="215">
                  <c:v>42.1956860012443</c:v>
                </c:pt>
                <c:pt idx="216">
                  <c:v>41.9646302351591</c:v>
                </c:pt>
                <c:pt idx="217">
                  <c:v>41.7281587709969</c:v>
                </c:pt>
                <c:pt idx="218">
                  <c:v>41.4863432040062</c:v>
                </c:pt>
                <c:pt idx="219">
                  <c:v>41.2392578827219</c:v>
                </c:pt>
                <c:pt idx="220">
                  <c:v>40.9869798311495</c:v>
                </c:pt>
                <c:pt idx="221">
                  <c:v>40.7295886698331</c:v>
                </c:pt>
                <c:pt idx="222">
                  <c:v>40.4671665324444</c:v>
                </c:pt>
                <c:pt idx="223">
                  <c:v>40.1997979868943</c:v>
                </c:pt>
                <c:pt idx="224">
                  <c:v>39.9275699536176</c:v>
                </c:pt>
                <c:pt idx="225">
                  <c:v>39.6505716229053</c:v>
                </c:pt>
                <c:pt idx="226">
                  <c:v>39.3688943751937</c:v>
                </c:pt>
                <c:pt idx="227">
                  <c:v>39.0826316990758</c:v>
                </c:pt>
                <c:pt idx="228">
                  <c:v>38.791879114286</c:v>
                </c:pt>
                <c:pt idx="229">
                  <c:v>38.4967340904942</c:v>
                </c:pt>
                <c:pt idx="230">
                  <c:v>38.1972959709522</c:v>
                </c:pt>
                <c:pt idx="231">
                  <c:v>37.8936658974962</c:v>
                </c:pt>
                <c:pt idx="232">
                  <c:v>37.5859467334542</c:v>
                </c:pt>
                <c:pt idx="233">
                  <c:v>37.2742429931213</c:v>
                </c:pt>
                <c:pt idx="234">
                  <c:v>36.9586607704039</c:v>
                </c:pt>
                <c:pt idx="235">
                  <c:v>36.6393076683127</c:v>
                </c:pt>
                <c:pt idx="236">
                  <c:v>36.3162927327108</c:v>
                </c:pt>
                <c:pt idx="237">
                  <c:v>35.9897263867825</c:v>
                </c:pt>
                <c:pt idx="238">
                  <c:v>35.6597203678192</c:v>
                </c:pt>
                <c:pt idx="239">
                  <c:v>35.3263876658386</c:v>
                </c:pt>
                <c:pt idx="240">
                  <c:v>34.9898424655931</c:v>
                </c:pt>
                <c:pt idx="241">
                  <c:v>34.6502000883982</c:v>
                </c:pt>
                <c:pt idx="242">
                  <c:v>34.3075769371042</c:v>
                </c:pt>
                <c:pt idx="243">
                  <c:v>33.9620904456944</c:v>
                </c:pt>
                <c:pt idx="244">
                  <c:v>33.6138590261325</c:v>
                </c:pt>
                <c:pt idx="245">
                  <c:v>33.2630020207977</c:v>
                </c:pt>
                <c:pt idx="246">
                  <c:v>32.9096396568925</c:v>
                </c:pt>
                <c:pt idx="247">
                  <c:v>32.5538929992571</c:v>
                </c:pt>
                <c:pt idx="248">
                  <c:v>32.195883909839</c:v>
                </c:pt>
                <c:pt idx="249">
                  <c:v>31.8357350064307</c:v>
                </c:pt>
                <c:pt idx="250">
                  <c:v>31.4735696221398</c:v>
                </c:pt>
                <c:pt idx="251">
                  <c:v>31.1095117687532</c:v>
                </c:pt>
                <c:pt idx="252">
                  <c:v>30.7436861003955</c:v>
                </c:pt>
                <c:pt idx="253">
                  <c:v>30.3762178786586</c:v>
                </c:pt>
                <c:pt idx="254">
                  <c:v>30.0072329403348</c:v>
                </c:pt>
                <c:pt idx="255">
                  <c:v>29.6368576639386</c:v>
                </c:pt>
                <c:pt idx="256">
                  <c:v>29.2652189398773</c:v>
                </c:pt>
                <c:pt idx="257">
                  <c:v>28.8924441404421</c:v>
                </c:pt>
                <c:pt idx="258">
                  <c:v>28.5186610910072</c:v>
                </c:pt>
                <c:pt idx="259">
                  <c:v>28.1439980418313</c:v>
                </c:pt>
                <c:pt idx="260">
                  <c:v>27.7685836418267</c:v>
                </c:pt>
                <c:pt idx="261">
                  <c:v>27.3925469107523</c:v>
                </c:pt>
                <c:pt idx="262">
                  <c:v>27.0160172129117</c:v>
                </c:pt>
                <c:pt idx="263">
                  <c:v>26.6391242337029</c:v>
                </c:pt>
                <c:pt idx="264">
                  <c:v>26.2619979518215</c:v>
                </c:pt>
                <c:pt idx="265">
                  <c:v>25.8847686150741</c:v>
                </c:pt>
                <c:pt idx="266">
                  <c:v>25.5075667162674</c:v>
                </c:pt>
                <c:pt idx="267">
                  <c:v>25.1305229654127</c:v>
                </c:pt>
                <c:pt idx="268">
                  <c:v>24.7537682678615</c:v>
                </c:pt>
                <c:pt idx="269">
                  <c:v>24.3774336961275</c:v>
                </c:pt>
                <c:pt idx="270">
                  <c:v>24.0016504649876</c:v>
                </c:pt>
                <c:pt idx="271">
                  <c:v>23.6265499061026</c:v>
                </c:pt>
                <c:pt idx="272">
                  <c:v>23.2522634387117</c:v>
                </c:pt>
                <c:pt idx="273">
                  <c:v>22.8789225442169</c:v>
                </c:pt>
                <c:pt idx="274">
                  <c:v>22.506658737583</c:v>
                </c:pt>
                <c:pt idx="275">
                  <c:v>22.1356035366743</c:v>
                </c:pt>
                <c:pt idx="276">
                  <c:v>21.7658884341982</c:v>
                </c:pt>
                <c:pt idx="277">
                  <c:v>21.3976448638079</c:v>
                </c:pt>
                <c:pt idx="278">
                  <c:v>21.0310041698026</c:v>
                </c:pt>
                <c:pt idx="279">
                  <c:v>20.6660975731826</c:v>
                </c:pt>
                <c:pt idx="280">
                  <c:v>20.3030561351774</c:v>
                </c:pt>
                <c:pt idx="281">
                  <c:v>19.9420107228832</c:v>
                </c:pt>
                <c:pt idx="282">
                  <c:v>19.5830919686538</c:v>
                </c:pt>
                <c:pt idx="283">
                  <c:v>19.2264302326017</c:v>
                </c:pt>
                <c:pt idx="284">
                  <c:v>18.8721555610502</c:v>
                </c:pt>
                <c:pt idx="285">
                  <c:v>18.5203976422877</c:v>
                </c:pt>
                <c:pt idx="286">
                  <c:v>18.1712857625936</c:v>
                </c:pt>
                <c:pt idx="287">
                  <c:v>17.8249487591817</c:v>
                </c:pt>
                <c:pt idx="288">
                  <c:v>17.4815149711652</c:v>
                </c:pt>
                <c:pt idx="289">
                  <c:v>17.1411121896433</c:v>
                </c:pt>
                <c:pt idx="290">
                  <c:v>16.8038676033644</c:v>
                </c:pt>
                <c:pt idx="291">
                  <c:v>16.4699077445543</c:v>
                </c:pt>
                <c:pt idx="292">
                  <c:v>16.1393584313765</c:v>
                </c:pt>
                <c:pt idx="293">
                  <c:v>15.8123447081433</c:v>
                </c:pt>
                <c:pt idx="294">
                  <c:v>15.4889907843841</c:v>
                </c:pt>
                <c:pt idx="295">
                  <c:v>15.1694199692958</c:v>
                </c:pt>
                <c:pt idx="296">
                  <c:v>14.8537546059128</c:v>
                </c:pt>
                <c:pt idx="297">
                  <c:v>14.5421160031276</c:v>
                </c:pt>
                <c:pt idx="298">
                  <c:v>14.2346243619316</c:v>
                </c:pt>
                <c:pt idx="299">
                  <c:v>13.9313987049668</c:v>
                </c:pt>
                <c:pt idx="300">
                  <c:v>13.6325567980427</c:v>
                </c:pt>
                <c:pt idx="301">
                  <c:v>13.3382150727313</c:v>
                </c:pt>
                <c:pt idx="302">
                  <c:v>13.0484885466636</c:v>
                </c:pt>
                <c:pt idx="303">
                  <c:v>12.7634907382288</c:v>
                </c:pt>
                <c:pt idx="304">
                  <c:v>12.4833335847352</c:v>
                </c:pt>
                <c:pt idx="305">
                  <c:v>12.2081273526881</c:v>
                </c:pt>
                <c:pt idx="306">
                  <c:v>11.9379805508366</c:v>
                </c:pt>
                <c:pt idx="307">
                  <c:v>11.6729998380835</c:v>
                </c:pt>
                <c:pt idx="308">
                  <c:v>11.4132899309167</c:v>
                </c:pt>
                <c:pt idx="309">
                  <c:v>11.1589535116395</c:v>
                </c:pt>
                <c:pt idx="310">
                  <c:v>10.9100911310248</c:v>
                </c:pt>
                <c:pt idx="311">
                  <c:v>10.6668011145087</c:v>
                </c:pt>
                <c:pt idx="312">
                  <c:v>10.4291794642938</c:v>
                </c:pt>
                <c:pt idx="313">
                  <c:v>10.1973197636772</c:v>
                </c:pt>
                <c:pt idx="314">
                  <c:v>9.97131308048454</c:v>
                </c:pt>
                <c:pt idx="315">
                  <c:v>9.75124787115511</c:v>
                </c:pt>
                <c:pt idx="316">
                  <c:v>9.53720988706513</c:v>
                </c:pt>
                <c:pt idx="317">
                  <c:v>9.32928208036397</c:v>
                </c:pt>
                <c:pt idx="318">
                  <c:v>9.12754451424757</c:v>
                </c:pt>
                <c:pt idx="319">
                  <c:v>8.93207427480756</c:v>
                </c:pt>
                <c:pt idx="320">
                  <c:v>8.74294538770519</c:v>
                </c:pt>
                <c:pt idx="321">
                  <c:v>8.56022873690018</c:v>
                </c:pt>
                <c:pt idx="322">
                  <c:v>8.38399199041633</c:v>
                </c:pt>
                <c:pt idx="323">
                  <c:v>8.21429953060711</c:v>
                </c:pt>
                <c:pt idx="324">
                  <c:v>8.05121239068271</c:v>
                </c:pt>
                <c:pt idx="325">
                  <c:v>7.8947881991885</c:v>
                </c:pt>
                <c:pt idx="326">
                  <c:v>7.74508112967218</c:v>
                </c:pt>
                <c:pt idx="327">
                  <c:v>7.60214186173535</c:v>
                </c:pt>
                <c:pt idx="328">
                  <c:v>7.46601754638324</c:v>
                </c:pt>
                <c:pt idx="329">
                  <c:v>7.33675178436821</c:v>
                </c:pt>
                <c:pt idx="330">
                  <c:v>7.21438461145262</c:v>
                </c:pt>
                <c:pt idx="331">
                  <c:v>7.09895249173992</c:v>
                </c:pt>
                <c:pt idx="332">
                  <c:v>6.99048832308387</c:v>
                </c:pt>
                <c:pt idx="333">
                  <c:v>6.88902144689674</c:v>
                </c:pt>
                <c:pt idx="334">
                  <c:v>6.7945776715585</c:v>
                </c:pt>
                <c:pt idx="335">
                  <c:v>6.7071792981412</c:v>
                </c:pt>
                <c:pt idx="336">
                  <c:v>6.62684515727007</c:v>
                </c:pt>
                <c:pt idx="337">
                  <c:v>6.55359064860381</c:v>
                </c:pt>
                <c:pt idx="338">
                  <c:v>6.48742778734911</c:v>
                </c:pt>
                <c:pt idx="339">
                  <c:v>6.42836525333938</c:v>
                </c:pt>
                <c:pt idx="340">
                  <c:v>6.37640844241833</c:v>
                </c:pt>
                <c:pt idx="341">
                  <c:v>6.33155951981632</c:v>
                </c:pt>
                <c:pt idx="342">
                  <c:v>6.29381747118609</c:v>
                </c:pt>
                <c:pt idx="343">
                  <c:v>6.26317815405247</c:v>
                </c:pt>
                <c:pt idx="344">
                  <c:v>6.23963434530596</c:v>
                </c:pt>
                <c:pt idx="345">
                  <c:v>6.22317578607271</c:v>
                </c:pt>
                <c:pt idx="346">
                  <c:v>6.2137892197586</c:v>
                </c:pt>
                <c:pt idx="347">
                  <c:v>6.21145842793973</c:v>
                </c:pt>
                <c:pt idx="348">
                  <c:v>6.21616425636414</c:v>
                </c:pt>
                <c:pt idx="349">
                  <c:v>6.22788464014064</c:v>
                </c:pt>
                <c:pt idx="350">
                  <c:v>6.24659461796205</c:v>
                </c:pt>
                <c:pt idx="351">
                  <c:v>6.27226634488079</c:v>
                </c:pt>
                <c:pt idx="352">
                  <c:v>6.30486909693782</c:v>
                </c:pt>
                <c:pt idx="353">
                  <c:v>6.34436927366796</c:v>
                </c:pt>
                <c:pt idx="354">
                  <c:v>6.3907303960616</c:v>
                </c:pt>
                <c:pt idx="355">
                  <c:v>6.4439131033862</c:v>
                </c:pt>
                <c:pt idx="356">
                  <c:v>6.50387514691697</c:v>
                </c:pt>
                <c:pt idx="357">
                  <c:v>6.57057138563915</c:v>
                </c:pt>
                <c:pt idx="358">
                  <c:v>6.64395378224938</c:v>
                </c:pt>
                <c:pt idx="359">
                  <c:v>6.72397140160467</c:v>
                </c:pt>
                <c:pt idx="360">
                  <c:v>6.81057041368236</c:v>
                </c:pt>
                <c:pt idx="361">
                  <c:v>6.90369409902169</c:v>
                </c:pt>
                <c:pt idx="362">
                  <c:v>7.00328286269981</c:v>
                </c:pt>
                <c:pt idx="363">
                  <c:v>7.10927425050296</c:v>
                </c:pt>
                <c:pt idx="364">
                  <c:v>7.22160297687903</c:v>
                </c:pt>
              </c:numCache>
            </c:numRef>
          </c:yVal>
          <c:smooth val="0"/>
        </c:ser>
        <c:axId val="40330774"/>
        <c:axId val="43452361"/>
      </c:scatterChart>
      <c:valAx>
        <c:axId val="40330774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100" spc="-1" strike="noStrike">
                    <a:latin typeface="Arial"/>
                  </a:defRPr>
                </a:pPr>
                <a:r>
                  <a:rPr b="0" sz="1100" spc="-1" strike="noStrike">
                    <a:latin typeface="Arial"/>
                  </a:rPr>
                  <a:t>az</a:t>
                </a:r>
              </a:p>
            </c:rich>
          </c:tx>
          <c:layout>
            <c:manualLayout>
              <c:xMode val="edge"/>
              <c:yMode val="edge"/>
              <c:x val="0.74989065916901"/>
              <c:y val="0.81702037050181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3452361"/>
        <c:crosses val="autoZero"/>
        <c:crossBetween val="midCat"/>
      </c:valAx>
      <c:valAx>
        <c:axId val="4345236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100" spc="-1" strike="noStrike">
                    <a:latin typeface="Arial"/>
                  </a:defRPr>
                </a:pPr>
                <a:r>
                  <a:rPr b="0" sz="1100" spc="-1" strike="noStrike">
                    <a:latin typeface="Arial"/>
                  </a:rPr>
                  <a:t>elev</a:t>
                </a:r>
              </a:p>
            </c:rich>
          </c:tx>
          <c:layout>
            <c:manualLayout>
              <c:xMode val="edge"/>
              <c:yMode val="edge"/>
              <c:x val="0.0723523898781631"/>
              <c:y val="0.0620342110866634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0330774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200" spc="-1" strike="noStrike">
                <a:latin typeface="Arial"/>
              </a:defRPr>
            </a:pPr>
            <a:r>
              <a:rPr b="0" sz="1200" spc="-1" strike="noStrike">
                <a:latin typeface="Arial"/>
              </a:rPr>
              <a:t>elevation of the Sun</a:t>
            </a:r>
          </a:p>
        </c:rich>
      </c:tx>
      <c:layout>
        <c:manualLayout>
          <c:xMode val="edge"/>
          <c:yMode val="edge"/>
          <c:x val="0.371990115510603"/>
          <c:y val="0.043944725774611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66616861099937"/>
          <c:y val="0.131319200068664"/>
          <c:w val="0.861617148439745"/>
          <c:h val="0.771865075959145"/>
        </c:manualLayout>
      </c:layout>
      <c:scatterChart>
        <c:scatterStyle val="line"/>
        <c:varyColors val="0"/>
        <c:ser>
          <c:idx val="0"/>
          <c:order val="0"/>
          <c:spPr>
            <a:solidFill>
              <a:srgbClr val="ff0000"/>
            </a:solidFill>
            <a:ln w="180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calc!$K$2:$K$366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calc!$G$2:$G$366</c:f>
              <c:numCache>
                <c:formatCode>General</c:formatCode>
                <c:ptCount val="365"/>
                <c:pt idx="0">
                  <c:v>7.3700549793313</c:v>
                </c:pt>
                <c:pt idx="1">
                  <c:v>7.49634631120529</c:v>
                </c:pt>
                <c:pt idx="2">
                  <c:v>7.62874420370353</c:v>
                </c:pt>
                <c:pt idx="3">
                  <c:v>7.76717180034697</c:v>
                </c:pt>
                <c:pt idx="4">
                  <c:v>7.91154966600502</c:v>
                </c:pt>
                <c:pt idx="5">
                  <c:v>8.06179585706965</c:v>
                </c:pt>
                <c:pt idx="6">
                  <c:v>8.21782600098016</c:v>
                </c:pt>
                <c:pt idx="7">
                  <c:v>8.37955337795766</c:v>
                </c:pt>
                <c:pt idx="8">
                  <c:v>8.54688901103271</c:v>
                </c:pt>
                <c:pt idx="9">
                  <c:v>8.71974175996056</c:v>
                </c:pt>
                <c:pt idx="10">
                  <c:v>8.89801841857805</c:v>
                </c:pt>
                <c:pt idx="11">
                  <c:v>9.08162381764532</c:v>
                </c:pt>
                <c:pt idx="12">
                  <c:v>9.27046092872791</c:v>
                </c:pt>
                <c:pt idx="13">
                  <c:v>9.46443097136375</c:v>
                </c:pt>
                <c:pt idx="14">
                  <c:v>9.66343352196344</c:v>
                </c:pt>
                <c:pt idx="15">
                  <c:v>9.86736662296446</c:v>
                </c:pt>
                <c:pt idx="16">
                  <c:v>10.0761268945314</c:v>
                </c:pt>
                <c:pt idx="17">
                  <c:v>10.2896096445609</c:v>
                </c:pt>
                <c:pt idx="18">
                  <c:v>10.5077089793707</c:v>
                </c:pt>
                <c:pt idx="19">
                  <c:v>10.7303179137501</c:v>
                </c:pt>
                <c:pt idx="20">
                  <c:v>10.9573284790656</c:v>
                </c:pt>
                <c:pt idx="21">
                  <c:v>11.188631831952</c:v>
                </c:pt>
                <c:pt idx="22">
                  <c:v>11.4241183595274</c:v>
                </c:pt>
                <c:pt idx="23">
                  <c:v>11.6636777835511</c:v>
                </c:pt>
                <c:pt idx="24">
                  <c:v>11.9071992635296</c:v>
                </c:pt>
                <c:pt idx="25">
                  <c:v>12.1545714947569</c:v>
                </c:pt>
                <c:pt idx="26">
                  <c:v>12.405682807885</c:v>
                </c:pt>
                <c:pt idx="27">
                  <c:v>12.6604212631597</c:v>
                </c:pt>
                <c:pt idx="28">
                  <c:v>12.9186747433032</c:v>
                </c:pt>
                <c:pt idx="29">
                  <c:v>13.1803310437989</c:v>
                </c:pt>
                <c:pt idx="30">
                  <c:v>13.4452779595525</c:v>
                </c:pt>
                <c:pt idx="31">
                  <c:v>13.7134033708216</c:v>
                </c:pt>
                <c:pt idx="32">
                  <c:v>13.9845953245007</c:v>
                </c:pt>
                <c:pt idx="33">
                  <c:v>14.2587421136583</c:v>
                </c:pt>
                <c:pt idx="34">
                  <c:v>14.5357323543629</c:v>
                </c:pt>
                <c:pt idx="35">
                  <c:v>14.8154550588393</c:v>
                </c:pt>
                <c:pt idx="36">
                  <c:v>15.0977997078627</c:v>
                </c:pt>
                <c:pt idx="37">
                  <c:v>15.3826563183554</c:v>
                </c:pt>
                <c:pt idx="38">
                  <c:v>15.6699155102911</c:v>
                </c:pt>
                <c:pt idx="39">
                  <c:v>15.9594685690173</c:v>
                </c:pt>
                <c:pt idx="40">
                  <c:v>16.2512075059726</c:v>
                </c:pt>
                <c:pt idx="41">
                  <c:v>16.5450251178578</c:v>
                </c:pt>
                <c:pt idx="42">
                  <c:v>16.8408150414949</c:v>
                </c:pt>
                <c:pt idx="43">
                  <c:v>17.1384718072226</c:v>
                </c:pt>
                <c:pt idx="44">
                  <c:v>17.4378908898398</c:v>
                </c:pt>
                <c:pt idx="45">
                  <c:v>17.7389687561419</c:v>
                </c:pt>
                <c:pt idx="46">
                  <c:v>18.0416029121167</c:v>
                </c:pt>
                <c:pt idx="47">
                  <c:v>18.3456919457946</c:v>
                </c:pt>
                <c:pt idx="48">
                  <c:v>18.6511355686151</c:v>
                </c:pt>
                <c:pt idx="49">
                  <c:v>18.9578346555532</c:v>
                </c:pt>
                <c:pt idx="50">
                  <c:v>19.2656912799867</c:v>
                </c:pt>
                <c:pt idx="51">
                  <c:v>19.5746087504394</c:v>
                </c:pt>
                <c:pt idx="52">
                  <c:v>19.8844916421195</c:v>
                </c:pt>
                <c:pt idx="53">
                  <c:v>20.1952458275632</c:v>
                </c:pt>
                <c:pt idx="54">
                  <c:v>20.5067785051955</c:v>
                </c:pt>
                <c:pt idx="55">
                  <c:v>20.8189982247715</c:v>
                </c:pt>
                <c:pt idx="56">
                  <c:v>21.1318149128808</c:v>
                </c:pt>
                <c:pt idx="57">
                  <c:v>21.4451398943549</c:v>
                </c:pt>
                <c:pt idx="58">
                  <c:v>21.7588859125164</c:v>
                </c:pt>
                <c:pt idx="59">
                  <c:v>22.0729671485407</c:v>
                </c:pt>
                <c:pt idx="60">
                  <c:v>22.38729923567</c:v>
                </c:pt>
                <c:pt idx="61">
                  <c:v>22.7017992757784</c:v>
                </c:pt>
                <c:pt idx="62">
                  <c:v>23.0163858508431</c:v>
                </c:pt>
                <c:pt idx="63">
                  <c:v>23.3309790337887</c:v>
                </c:pt>
                <c:pt idx="64">
                  <c:v>23.6455003974911</c:v>
                </c:pt>
                <c:pt idx="65">
                  <c:v>23.9598730208336</c:v>
                </c:pt>
                <c:pt idx="66">
                  <c:v>24.2740214950907</c:v>
                </c:pt>
                <c:pt idx="67">
                  <c:v>24.5878719260988</c:v>
                </c:pt>
                <c:pt idx="68">
                  <c:v>24.9013519368094</c:v>
                </c:pt>
                <c:pt idx="69">
                  <c:v>25.2143906658326</c:v>
                </c:pt>
                <c:pt idx="70">
                  <c:v>25.5269187652799</c:v>
                </c:pt>
                <c:pt idx="71">
                  <c:v>25.8388683979592</c:v>
                </c:pt>
                <c:pt idx="72">
                  <c:v>26.1501732307869</c:v>
                </c:pt>
                <c:pt idx="73">
                  <c:v>26.4607684275574</c:v>
                </c:pt>
                <c:pt idx="74">
                  <c:v>26.7705906399711</c:v>
                </c:pt>
                <c:pt idx="75">
                  <c:v>27.0795779955353</c:v>
                </c:pt>
                <c:pt idx="76">
                  <c:v>27.3876700871747</c:v>
                </c:pt>
                <c:pt idx="77">
                  <c:v>27.6948079565507</c:v>
                </c:pt>
                <c:pt idx="78">
                  <c:v>28.0009340790774</c:v>
                </c:pt>
                <c:pt idx="79">
                  <c:v>28.3059923461261</c:v>
                </c:pt>
                <c:pt idx="80">
                  <c:v>28.6099280445795</c:v>
                </c:pt>
                <c:pt idx="81">
                  <c:v>28.9126878370513</c:v>
                </c:pt>
                <c:pt idx="82">
                  <c:v>29.2142197378684</c:v>
                </c:pt>
                <c:pt idx="83">
                  <c:v>29.5144730897424</c:v>
                </c:pt>
                <c:pt idx="84">
                  <c:v>29.8133985364778</c:v>
                </c:pt>
                <c:pt idx="85">
                  <c:v>30.1109479951906</c:v>
                </c:pt>
                <c:pt idx="86">
                  <c:v>30.4070746281523</c:v>
                </c:pt>
                <c:pt idx="87">
                  <c:v>30.7017328109074</c:v>
                </c:pt>
                <c:pt idx="88">
                  <c:v>30.9948781000106</c:v>
                </c:pt>
                <c:pt idx="89">
                  <c:v>31.2864671990074</c:v>
                </c:pt>
                <c:pt idx="90">
                  <c:v>31.5764579228868</c:v>
                </c:pt>
                <c:pt idx="91">
                  <c:v>31.8648091610596</c:v>
                </c:pt>
                <c:pt idx="92">
                  <c:v>32.1514808388957</c:v>
                </c:pt>
                <c:pt idx="93">
                  <c:v>32.4364338778212</c:v>
                </c:pt>
                <c:pt idx="94">
                  <c:v>32.7196301540499</c:v>
                </c:pt>
                <c:pt idx="95">
                  <c:v>33.0010324562083</c:v>
                </c:pt>
                <c:pt idx="96">
                  <c:v>33.2806044401721</c:v>
                </c:pt>
                <c:pt idx="97">
                  <c:v>33.5583105863523</c:v>
                </c:pt>
                <c:pt idx="98">
                  <c:v>33.8341161508202</c:v>
                </c:pt>
                <c:pt idx="99">
                  <c:v>34.1079871189792</c:v>
                </c:pt>
                <c:pt idx="100">
                  <c:v>34.3798901568852</c:v>
                </c:pt>
                <c:pt idx="101">
                  <c:v>34.6497925605142</c:v>
                </c:pt>
                <c:pt idx="102">
                  <c:v>34.9176622062796</c:v>
                </c:pt>
                <c:pt idx="103">
                  <c:v>35.1834674993829</c:v>
                </c:pt>
                <c:pt idx="104">
                  <c:v>35.447177320016</c:v>
                </c:pt>
                <c:pt idx="105">
                  <c:v>35.7087609713011</c:v>
                </c:pt>
                <c:pt idx="106">
                  <c:v>35.9681881239696</c:v>
                </c:pt>
                <c:pt idx="107">
                  <c:v>36.2254287632071</c:v>
                </c:pt>
                <c:pt idx="108">
                  <c:v>36.4804531321113</c:v>
                </c:pt>
                <c:pt idx="109">
                  <c:v>36.7332316772525</c:v>
                </c:pt>
                <c:pt idx="110">
                  <c:v>36.9837349912591</c:v>
                </c:pt>
                <c:pt idx="111">
                  <c:v>37.231933756389</c:v>
                </c:pt>
                <c:pt idx="112">
                  <c:v>37.4777986892121</c:v>
                </c:pt>
                <c:pt idx="113">
                  <c:v>37.7213004828449</c:v>
                </c:pt>
                <c:pt idx="114">
                  <c:v>37.9624097502342</c:v>
                </c:pt>
                <c:pt idx="115">
                  <c:v>38.201096968866</c:v>
                </c:pt>
                <c:pt idx="116">
                  <c:v>38.4373324217525</c:v>
                </c:pt>
                <c:pt idx="117">
                  <c:v>38.6710861440175</c:v>
                </c:pt>
                <c:pt idx="118">
                  <c:v>38.9023278660004</c:v>
                </c:pt>
                <c:pt idx="119">
                  <c:v>39.1310269582498</c:v>
                </c:pt>
                <c:pt idx="120">
                  <c:v>39.3571523785641</c:v>
                </c:pt>
                <c:pt idx="121">
                  <c:v>39.580672615867</c:v>
                </c:pt>
                <c:pt idx="122">
                  <c:v>39.8015556403965</c:v>
                </c:pt>
                <c:pt idx="123">
                  <c:v>40.0197688510012</c:v>
                </c:pt>
                <c:pt idx="124">
                  <c:v>40.2352790252815</c:v>
                </c:pt>
                <c:pt idx="125">
                  <c:v>40.4480522708684</c:v>
                </c:pt>
                <c:pt idx="126">
                  <c:v>40.6580539782443</c:v>
                </c:pt>
                <c:pt idx="127">
                  <c:v>40.8652487752358</c:v>
                </c:pt>
                <c:pt idx="128">
                  <c:v>41.0696004833785</c:v>
                </c:pt>
                <c:pt idx="129">
                  <c:v>41.27107207626</c:v>
                </c:pt>
                <c:pt idx="130">
                  <c:v>41.4696256400121</c:v>
                </c:pt>
                <c:pt idx="131">
                  <c:v>41.6652223361459</c:v>
                </c:pt>
                <c:pt idx="132">
                  <c:v>41.8578223668188</c:v>
                </c:pt>
                <c:pt idx="133">
                  <c:v>42.0473849427661</c:v>
                </c:pt>
                <c:pt idx="134">
                  <c:v>42.2338682540218</c:v>
                </c:pt>
                <c:pt idx="135">
                  <c:v>42.4172294435786</c:v>
                </c:pt>
                <c:pt idx="136">
                  <c:v>42.5974245841957</c:v>
                </c:pt>
                <c:pt idx="137">
                  <c:v>42.7744086584692</c:v>
                </c:pt>
                <c:pt idx="138">
                  <c:v>42.9481355423381</c:v>
                </c:pt>
                <c:pt idx="139">
                  <c:v>43.1185579922108</c:v>
                </c:pt>
                <c:pt idx="140">
                  <c:v>43.2856276358196</c:v>
                </c:pt>
                <c:pt idx="141">
                  <c:v>43.4492949670037</c:v>
                </c:pt>
                <c:pt idx="142">
                  <c:v>43.6095093445256</c:v>
                </c:pt>
                <c:pt idx="143">
                  <c:v>43.7662189950919</c:v>
                </c:pt>
                <c:pt idx="144">
                  <c:v>43.919371020446</c:v>
                </c:pt>
                <c:pt idx="145">
                  <c:v>44.0689114105495</c:v>
                </c:pt>
                <c:pt idx="146">
                  <c:v>44.2147850572374</c:v>
                </c:pt>
                <c:pt idx="147">
                  <c:v>44.3569357780841</c:v>
                </c:pt>
                <c:pt idx="148">
                  <c:v>44.4953063409276</c:v>
                </c:pt>
                <c:pt idx="149">
                  <c:v>44.6298384946859</c:v>
                </c:pt>
                <c:pt idx="150">
                  <c:v>44.7604730065299</c:v>
                </c:pt>
                <c:pt idx="151">
                  <c:v>44.8871496999339</c:v>
                </c:pt>
                <c:pt idx="152">
                  <c:v>45.0098075034014</c:v>
                </c:pt>
                <c:pt idx="153">
                  <c:v>45.1283844998741</c:v>
                </c:pt>
                <c:pt idx="154">
                  <c:v>45.2428179843588</c:v>
                </c:pt>
                <c:pt idx="155">
                  <c:v>45.3530445239425</c:v>
                </c:pt>
                <c:pt idx="156">
                  <c:v>45.4590000243474</c:v>
                </c:pt>
                <c:pt idx="157">
                  <c:v>45.560619802997</c:v>
                </c:pt>
                <c:pt idx="158">
                  <c:v>45.6578386643618</c:v>
                </c:pt>
                <c:pt idx="159">
                  <c:v>45.7505909830614</c:v>
                </c:pt>
                <c:pt idx="160">
                  <c:v>45.8388107890722</c:v>
                </c:pt>
                <c:pt idx="161">
                  <c:v>45.9224318590861</c:v>
                </c:pt>
                <c:pt idx="162">
                  <c:v>46.0013878135887</c:v>
                </c:pt>
                <c:pt idx="163">
                  <c:v>46.0756122172679</c:v>
                </c:pt>
                <c:pt idx="164">
                  <c:v>46.1450386822554</c:v>
                </c:pt>
                <c:pt idx="165">
                  <c:v>46.2096009781798</c:v>
                </c:pt>
                <c:pt idx="166">
                  <c:v>46.269233142915</c:v>
                </c:pt>
                <c:pt idx="167">
                  <c:v>46.3238696012888</c:v>
                </c:pt>
                <c:pt idx="168">
                  <c:v>46.3734452814035</c:v>
                </c:pt>
                <c:pt idx="169">
                  <c:v>46.4178957380086</c:v>
                </c:pt>
                <c:pt idx="170">
                  <c:v>46.457157276734</c:v>
                </c:pt>
                <c:pt idx="171">
                  <c:v>46.4911670807636</c:v>
                </c:pt>
                <c:pt idx="172">
                  <c:v>46.5198633392624</c:v>
                </c:pt>
                <c:pt idx="173">
                  <c:v>46.543185377194</c:v>
                </c:pt>
                <c:pt idx="174">
                  <c:v>46.5610737857764</c:v>
                </c:pt>
                <c:pt idx="175">
                  <c:v>46.5734705551221</c:v>
                </c:pt>
                <c:pt idx="176">
                  <c:v>46.5803192027451</c:v>
                </c:pt>
                <c:pt idx="177">
                  <c:v>46.5815649072223</c:v>
                </c:pt>
                <c:pt idx="178">
                  <c:v>46.5771546365147</c:v>
                </c:pt>
                <c:pt idx="179">
                  <c:v>46.5670372779989</c:v>
                </c:pt>
                <c:pt idx="180">
                  <c:v>46.5511637638585</c:v>
                </c:pt>
                <c:pt idx="181">
                  <c:v>46.5294871955788</c:v>
                </c:pt>
                <c:pt idx="182">
                  <c:v>46.5019629667576</c:v>
                </c:pt>
                <c:pt idx="183">
                  <c:v>46.4685488815596</c:v>
                </c:pt>
                <c:pt idx="184">
                  <c:v>46.4292052680816</c:v>
                </c:pt>
                <c:pt idx="185">
                  <c:v>46.3838950903643</c:v>
                </c:pt>
                <c:pt idx="186">
                  <c:v>46.3325840528003</c:v>
                </c:pt>
                <c:pt idx="187">
                  <c:v>46.275240704008</c:v>
                </c:pt>
                <c:pt idx="188">
                  <c:v>46.2118365298501</c:v>
                </c:pt>
                <c:pt idx="189">
                  <c:v>46.1423460446412</c:v>
                </c:pt>
                <c:pt idx="190">
                  <c:v>46.0667468763573</c:v>
                </c:pt>
                <c:pt idx="191">
                  <c:v>45.9850198416937</c:v>
                </c:pt>
                <c:pt idx="192">
                  <c:v>45.8971490200941</c:v>
                </c:pt>
                <c:pt idx="193">
                  <c:v>45.8031218166103</c:v>
                </c:pt>
                <c:pt idx="194">
                  <c:v>45.7029290208442</c:v>
                </c:pt>
                <c:pt idx="195">
                  <c:v>45.596564855769</c:v>
                </c:pt>
                <c:pt idx="196">
                  <c:v>45.4840270223787</c:v>
                </c:pt>
                <c:pt idx="197">
                  <c:v>45.3653167340572</c:v>
                </c:pt>
                <c:pt idx="198">
                  <c:v>45.2404387480304</c:v>
                </c:pt>
                <c:pt idx="199">
                  <c:v>45.1094013840547</c:v>
                </c:pt>
                <c:pt idx="200">
                  <c:v>44.9722165397095</c:v>
                </c:pt>
                <c:pt idx="201">
                  <c:v>44.8288996985251</c:v>
                </c:pt>
                <c:pt idx="202">
                  <c:v>44.6794699272658</c:v>
                </c:pt>
                <c:pt idx="203">
                  <c:v>44.5239498717863</c:v>
                </c:pt>
                <c:pt idx="204">
                  <c:v>44.3623657418335</c:v>
                </c:pt>
                <c:pt idx="205">
                  <c:v>44.194747292369</c:v>
                </c:pt>
                <c:pt idx="206">
                  <c:v>44.0211277959531</c:v>
                </c:pt>
                <c:pt idx="207">
                  <c:v>43.8415440102467</c:v>
                </c:pt>
                <c:pt idx="208">
                  <c:v>43.6560361425442</c:v>
                </c:pt>
                <c:pt idx="209">
                  <c:v>43.4646478038281</c:v>
                </c:pt>
                <c:pt idx="210">
                  <c:v>43.267425961561</c:v>
                </c:pt>
                <c:pt idx="211">
                  <c:v>43.0644208877882</c:v>
                </c:pt>
                <c:pt idx="212">
                  <c:v>42.8556860991528</c:v>
                </c:pt>
                <c:pt idx="213">
                  <c:v>42.6412782982985</c:v>
                </c:pt>
                <c:pt idx="214">
                  <c:v>42.4212573073749</c:v>
                </c:pt>
                <c:pt idx="215">
                  <c:v>42.1956860012443</c:v>
                </c:pt>
                <c:pt idx="216">
                  <c:v>41.9646302351591</c:v>
                </c:pt>
                <c:pt idx="217">
                  <c:v>41.7281587709969</c:v>
                </c:pt>
                <c:pt idx="218">
                  <c:v>41.4863432040062</c:v>
                </c:pt>
                <c:pt idx="219">
                  <c:v>41.2392578827219</c:v>
                </c:pt>
                <c:pt idx="220">
                  <c:v>40.9869798311495</c:v>
                </c:pt>
                <c:pt idx="221">
                  <c:v>40.7295886698331</c:v>
                </c:pt>
                <c:pt idx="222">
                  <c:v>40.4671665324444</c:v>
                </c:pt>
                <c:pt idx="223">
                  <c:v>40.1997979868943</c:v>
                </c:pt>
                <c:pt idx="224">
                  <c:v>39.9275699536176</c:v>
                </c:pt>
                <c:pt idx="225">
                  <c:v>39.6505716229053</c:v>
                </c:pt>
                <c:pt idx="226">
                  <c:v>39.3688943751937</c:v>
                </c:pt>
                <c:pt idx="227">
                  <c:v>39.0826316990758</c:v>
                </c:pt>
                <c:pt idx="228">
                  <c:v>38.791879114286</c:v>
                </c:pt>
                <c:pt idx="229">
                  <c:v>38.4967340904942</c:v>
                </c:pt>
                <c:pt idx="230">
                  <c:v>38.1972959709522</c:v>
                </c:pt>
                <c:pt idx="231">
                  <c:v>37.8936658974962</c:v>
                </c:pt>
                <c:pt idx="232">
                  <c:v>37.5859467334542</c:v>
                </c:pt>
                <c:pt idx="233">
                  <c:v>37.2742429931213</c:v>
                </c:pt>
                <c:pt idx="234">
                  <c:v>36.9586607704039</c:v>
                </c:pt>
                <c:pt idx="235">
                  <c:v>36.6393076683127</c:v>
                </c:pt>
                <c:pt idx="236">
                  <c:v>36.3162927327108</c:v>
                </c:pt>
                <c:pt idx="237">
                  <c:v>35.9897263867825</c:v>
                </c:pt>
                <c:pt idx="238">
                  <c:v>35.6597203678192</c:v>
                </c:pt>
                <c:pt idx="239">
                  <c:v>35.3263876658386</c:v>
                </c:pt>
                <c:pt idx="240">
                  <c:v>34.9898424655931</c:v>
                </c:pt>
                <c:pt idx="241">
                  <c:v>34.6502000883982</c:v>
                </c:pt>
                <c:pt idx="242">
                  <c:v>34.3075769371042</c:v>
                </c:pt>
                <c:pt idx="243">
                  <c:v>33.9620904456944</c:v>
                </c:pt>
                <c:pt idx="244">
                  <c:v>33.6138590261325</c:v>
                </c:pt>
                <c:pt idx="245">
                  <c:v>33.2630020207977</c:v>
                </c:pt>
                <c:pt idx="246">
                  <c:v>32.9096396568925</c:v>
                </c:pt>
                <c:pt idx="247">
                  <c:v>32.5538929992571</c:v>
                </c:pt>
                <c:pt idx="248">
                  <c:v>32.195883909839</c:v>
                </c:pt>
                <c:pt idx="249">
                  <c:v>31.8357350064307</c:v>
                </c:pt>
                <c:pt idx="250">
                  <c:v>31.4735696221398</c:v>
                </c:pt>
                <c:pt idx="251">
                  <c:v>31.1095117687532</c:v>
                </c:pt>
                <c:pt idx="252">
                  <c:v>30.7436861003955</c:v>
                </c:pt>
                <c:pt idx="253">
                  <c:v>30.3762178786586</c:v>
                </c:pt>
                <c:pt idx="254">
                  <c:v>30.0072329403348</c:v>
                </c:pt>
                <c:pt idx="255">
                  <c:v>29.6368576639386</c:v>
                </c:pt>
                <c:pt idx="256">
                  <c:v>29.2652189398773</c:v>
                </c:pt>
                <c:pt idx="257">
                  <c:v>28.8924441404421</c:v>
                </c:pt>
                <c:pt idx="258">
                  <c:v>28.5186610910072</c:v>
                </c:pt>
                <c:pt idx="259">
                  <c:v>28.1439980418313</c:v>
                </c:pt>
                <c:pt idx="260">
                  <c:v>27.7685836418267</c:v>
                </c:pt>
                <c:pt idx="261">
                  <c:v>27.3925469107523</c:v>
                </c:pt>
                <c:pt idx="262">
                  <c:v>27.0160172129117</c:v>
                </c:pt>
                <c:pt idx="263">
                  <c:v>26.6391242337029</c:v>
                </c:pt>
                <c:pt idx="264">
                  <c:v>26.2619979518215</c:v>
                </c:pt>
                <c:pt idx="265">
                  <c:v>25.8847686150741</c:v>
                </c:pt>
                <c:pt idx="266">
                  <c:v>25.5075667162674</c:v>
                </c:pt>
                <c:pt idx="267">
                  <c:v>25.1305229654127</c:v>
                </c:pt>
                <c:pt idx="268">
                  <c:v>24.7537682678615</c:v>
                </c:pt>
                <c:pt idx="269">
                  <c:v>24.3774336961275</c:v>
                </c:pt>
                <c:pt idx="270">
                  <c:v>24.0016504649876</c:v>
                </c:pt>
                <c:pt idx="271">
                  <c:v>23.6265499061026</c:v>
                </c:pt>
                <c:pt idx="272">
                  <c:v>23.2522634387117</c:v>
                </c:pt>
                <c:pt idx="273">
                  <c:v>22.8789225442169</c:v>
                </c:pt>
                <c:pt idx="274">
                  <c:v>22.506658737583</c:v>
                </c:pt>
                <c:pt idx="275">
                  <c:v>22.1356035366743</c:v>
                </c:pt>
                <c:pt idx="276">
                  <c:v>21.7658884341982</c:v>
                </c:pt>
                <c:pt idx="277">
                  <c:v>21.3976448638079</c:v>
                </c:pt>
                <c:pt idx="278">
                  <c:v>21.0310041698026</c:v>
                </c:pt>
                <c:pt idx="279">
                  <c:v>20.6660975731826</c:v>
                </c:pt>
                <c:pt idx="280">
                  <c:v>20.3030561351774</c:v>
                </c:pt>
                <c:pt idx="281">
                  <c:v>19.9420107228832</c:v>
                </c:pt>
                <c:pt idx="282">
                  <c:v>19.5830919686538</c:v>
                </c:pt>
                <c:pt idx="283">
                  <c:v>19.2264302326017</c:v>
                </c:pt>
                <c:pt idx="284">
                  <c:v>18.8721555610502</c:v>
                </c:pt>
                <c:pt idx="285">
                  <c:v>18.5203976422877</c:v>
                </c:pt>
                <c:pt idx="286">
                  <c:v>18.1712857625936</c:v>
                </c:pt>
                <c:pt idx="287">
                  <c:v>17.8249487591817</c:v>
                </c:pt>
                <c:pt idx="288">
                  <c:v>17.4815149711652</c:v>
                </c:pt>
                <c:pt idx="289">
                  <c:v>17.1411121896433</c:v>
                </c:pt>
                <c:pt idx="290">
                  <c:v>16.8038676033644</c:v>
                </c:pt>
                <c:pt idx="291">
                  <c:v>16.4699077445543</c:v>
                </c:pt>
                <c:pt idx="292">
                  <c:v>16.1393584313765</c:v>
                </c:pt>
                <c:pt idx="293">
                  <c:v>15.8123447081433</c:v>
                </c:pt>
                <c:pt idx="294">
                  <c:v>15.4889907843841</c:v>
                </c:pt>
                <c:pt idx="295">
                  <c:v>15.1694199692958</c:v>
                </c:pt>
                <c:pt idx="296">
                  <c:v>14.8537546059128</c:v>
                </c:pt>
                <c:pt idx="297">
                  <c:v>14.5421160031276</c:v>
                </c:pt>
                <c:pt idx="298">
                  <c:v>14.2346243619316</c:v>
                </c:pt>
                <c:pt idx="299">
                  <c:v>13.9313987049668</c:v>
                </c:pt>
                <c:pt idx="300">
                  <c:v>13.6325567980427</c:v>
                </c:pt>
                <c:pt idx="301">
                  <c:v>13.3382150727313</c:v>
                </c:pt>
                <c:pt idx="302">
                  <c:v>13.0484885466636</c:v>
                </c:pt>
                <c:pt idx="303">
                  <c:v>12.7634907382288</c:v>
                </c:pt>
                <c:pt idx="304">
                  <c:v>12.4833335847352</c:v>
                </c:pt>
                <c:pt idx="305">
                  <c:v>12.2081273526881</c:v>
                </c:pt>
                <c:pt idx="306">
                  <c:v>11.9379805508366</c:v>
                </c:pt>
                <c:pt idx="307">
                  <c:v>11.6729998380835</c:v>
                </c:pt>
                <c:pt idx="308">
                  <c:v>11.4132899309167</c:v>
                </c:pt>
                <c:pt idx="309">
                  <c:v>11.1589535116395</c:v>
                </c:pt>
                <c:pt idx="310">
                  <c:v>10.9100911310248</c:v>
                </c:pt>
                <c:pt idx="311">
                  <c:v>10.6668011145087</c:v>
                </c:pt>
                <c:pt idx="312">
                  <c:v>10.4291794642938</c:v>
                </c:pt>
                <c:pt idx="313">
                  <c:v>10.1973197636772</c:v>
                </c:pt>
                <c:pt idx="314">
                  <c:v>9.97131308048454</c:v>
                </c:pt>
                <c:pt idx="315">
                  <c:v>9.75124787115511</c:v>
                </c:pt>
                <c:pt idx="316">
                  <c:v>9.53720988706513</c:v>
                </c:pt>
                <c:pt idx="317">
                  <c:v>9.32928208036397</c:v>
                </c:pt>
                <c:pt idx="318">
                  <c:v>9.12754451424757</c:v>
                </c:pt>
                <c:pt idx="319">
                  <c:v>8.93207427480756</c:v>
                </c:pt>
                <c:pt idx="320">
                  <c:v>8.74294538770519</c:v>
                </c:pt>
                <c:pt idx="321">
                  <c:v>8.56022873690018</c:v>
                </c:pt>
                <c:pt idx="322">
                  <c:v>8.38399199041633</c:v>
                </c:pt>
                <c:pt idx="323">
                  <c:v>8.21429953060711</c:v>
                </c:pt>
                <c:pt idx="324">
                  <c:v>8.05121239068271</c:v>
                </c:pt>
                <c:pt idx="325">
                  <c:v>7.8947881991885</c:v>
                </c:pt>
                <c:pt idx="326">
                  <c:v>7.74508112967218</c:v>
                </c:pt>
                <c:pt idx="327">
                  <c:v>7.60214186173535</c:v>
                </c:pt>
                <c:pt idx="328">
                  <c:v>7.46601754638324</c:v>
                </c:pt>
                <c:pt idx="329">
                  <c:v>7.33675178436821</c:v>
                </c:pt>
                <c:pt idx="330">
                  <c:v>7.21438461145262</c:v>
                </c:pt>
                <c:pt idx="331">
                  <c:v>7.09895249173992</c:v>
                </c:pt>
                <c:pt idx="332">
                  <c:v>6.99048832308387</c:v>
                </c:pt>
                <c:pt idx="333">
                  <c:v>6.88902144689674</c:v>
                </c:pt>
                <c:pt idx="334">
                  <c:v>6.7945776715585</c:v>
                </c:pt>
                <c:pt idx="335">
                  <c:v>6.7071792981412</c:v>
                </c:pt>
                <c:pt idx="336">
                  <c:v>6.62684515727007</c:v>
                </c:pt>
                <c:pt idx="337">
                  <c:v>6.55359064860381</c:v>
                </c:pt>
                <c:pt idx="338">
                  <c:v>6.48742778734911</c:v>
                </c:pt>
                <c:pt idx="339">
                  <c:v>6.42836525333938</c:v>
                </c:pt>
                <c:pt idx="340">
                  <c:v>6.37640844241833</c:v>
                </c:pt>
                <c:pt idx="341">
                  <c:v>6.33155951981632</c:v>
                </c:pt>
                <c:pt idx="342">
                  <c:v>6.29381747118609</c:v>
                </c:pt>
                <c:pt idx="343">
                  <c:v>6.26317815405247</c:v>
                </c:pt>
                <c:pt idx="344">
                  <c:v>6.23963434530596</c:v>
                </c:pt>
                <c:pt idx="345">
                  <c:v>6.22317578607271</c:v>
                </c:pt>
                <c:pt idx="346">
                  <c:v>6.2137892197586</c:v>
                </c:pt>
                <c:pt idx="347">
                  <c:v>6.21145842793973</c:v>
                </c:pt>
                <c:pt idx="348">
                  <c:v>6.21616425636414</c:v>
                </c:pt>
                <c:pt idx="349">
                  <c:v>6.22788464014064</c:v>
                </c:pt>
                <c:pt idx="350">
                  <c:v>6.24659461796205</c:v>
                </c:pt>
                <c:pt idx="351">
                  <c:v>6.27226634488079</c:v>
                </c:pt>
                <c:pt idx="352">
                  <c:v>6.30486909693782</c:v>
                </c:pt>
                <c:pt idx="353">
                  <c:v>6.34436927366796</c:v>
                </c:pt>
                <c:pt idx="354">
                  <c:v>6.3907303960616</c:v>
                </c:pt>
                <c:pt idx="355">
                  <c:v>6.4439131033862</c:v>
                </c:pt>
                <c:pt idx="356">
                  <c:v>6.50387514691697</c:v>
                </c:pt>
                <c:pt idx="357">
                  <c:v>6.57057138563915</c:v>
                </c:pt>
                <c:pt idx="358">
                  <c:v>6.64395378224938</c:v>
                </c:pt>
                <c:pt idx="359">
                  <c:v>6.72397140160467</c:v>
                </c:pt>
                <c:pt idx="360">
                  <c:v>6.81057041368236</c:v>
                </c:pt>
                <c:pt idx="361">
                  <c:v>6.90369409902169</c:v>
                </c:pt>
                <c:pt idx="362">
                  <c:v>7.00328286269981</c:v>
                </c:pt>
                <c:pt idx="363">
                  <c:v>7.10927425050296</c:v>
                </c:pt>
                <c:pt idx="364">
                  <c:v>7.22160297687903</c:v>
                </c:pt>
              </c:numCache>
            </c:numRef>
          </c:yVal>
          <c:smooth val="0"/>
        </c:ser>
        <c:axId val="18180903"/>
        <c:axId val="92591"/>
      </c:scatterChart>
      <c:valAx>
        <c:axId val="18180903"/>
        <c:scaling>
          <c:orientation val="minMax"/>
          <c:max val="365"/>
          <c:min val="1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200" spc="-1" strike="noStrike">
                    <a:latin typeface="Arial"/>
                  </a:defRPr>
                </a:pPr>
                <a:r>
                  <a:rPr b="0" sz="1200" spc="-1" strike="noStrike">
                    <a:latin typeface="Arial"/>
                  </a:rPr>
                  <a:t>day</a:t>
                </a:r>
              </a:p>
            </c:rich>
          </c:tx>
          <c:layout>
            <c:manualLayout>
              <c:xMode val="edge"/>
              <c:yMode val="edge"/>
              <c:x val="0.851675191080972"/>
              <c:y val="0.81452235859582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2591"/>
        <c:crosses val="autoZero"/>
        <c:crossBetween val="midCat"/>
        <c:majorUnit val="30"/>
      </c:valAx>
      <c:valAx>
        <c:axId val="9259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8180903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200" spc="-1" strike="noStrike">
                <a:latin typeface="Arial"/>
              </a:defRPr>
            </a:pPr>
            <a:r>
              <a:rPr b="0" sz="1200" spc="-1" strike="noStrike">
                <a:latin typeface="Arial"/>
              </a:rPr>
              <a:t>azimuth of the Sun</a:t>
            </a:r>
          </a:p>
        </c:rich>
      </c:tx>
      <c:layout>
        <c:manualLayout>
          <c:xMode val="edge"/>
          <c:yMode val="edge"/>
          <c:x val="0.385759089325125"/>
          <c:y val="0.075444167882585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6933441747009"/>
          <c:y val="0.150201699424942"/>
          <c:w val="0.870774770588919"/>
          <c:h val="0.771865075959145"/>
        </c:manualLayout>
      </c:layout>
      <c:scatterChart>
        <c:scatterStyle val="line"/>
        <c:varyColors val="0"/>
        <c:ser>
          <c:idx val="0"/>
          <c:order val="0"/>
          <c:spPr>
            <a:solidFill>
              <a:srgbClr val="0000ff"/>
            </a:solidFill>
            <a:ln w="28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calc!$K$2:$K$367</c:f>
              <c:numCache>
                <c:formatCode>General</c:formatCode>
                <c:ptCount val="36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</c:numCache>
            </c:numRef>
          </c:xVal>
          <c:yVal>
            <c:numRef>
              <c:f>calc!$H$2:$H$367</c:f>
              <c:numCache>
                <c:formatCode>General</c:formatCode>
                <c:ptCount val="366"/>
                <c:pt idx="0">
                  <c:v>220.224003166968</c:v>
                </c:pt>
                <c:pt idx="1">
                  <c:v>220.16771864546</c:v>
                </c:pt>
                <c:pt idx="2">
                  <c:v>220.115916433405</c:v>
                </c:pt>
                <c:pt idx="3">
                  <c:v>220.068668604891</c:v>
                </c:pt>
                <c:pt idx="4">
                  <c:v>220.026044660723</c:v>
                </c:pt>
                <c:pt idx="5">
                  <c:v>219.988111469677</c:v>
                </c:pt>
                <c:pt idx="6">
                  <c:v>219.954933208706</c:v>
                </c:pt>
                <c:pt idx="7">
                  <c:v>219.926571315619</c:v>
                </c:pt>
                <c:pt idx="8">
                  <c:v>219.903084440585</c:v>
                </c:pt>
                <c:pt idx="9">
                  <c:v>219.884528404152</c:v>
                </c:pt>
                <c:pt idx="10">
                  <c:v>219.870956161326</c:v>
                </c:pt>
                <c:pt idx="11">
                  <c:v>219.862417766105</c:v>
                </c:pt>
                <c:pt idx="12">
                  <c:v>219.858960344196</c:v>
                </c:pt>
                <c:pt idx="13">
                  <c:v>219.860628067891</c:v>
                </c:pt>
                <c:pt idx="14">
                  <c:v>219.867462134959</c:v>
                </c:pt>
                <c:pt idx="15">
                  <c:v>219.879500753324</c:v>
                </c:pt>
                <c:pt idx="16">
                  <c:v>219.896779125508</c:v>
                </c:pt>
                <c:pt idx="17">
                  <c:v>219.919329440529</c:v>
                </c:pt>
                <c:pt idx="18">
                  <c:v>219.947180867205</c:v>
                </c:pt>
                <c:pt idx="19">
                  <c:v>219.980359550621</c:v>
                </c:pt>
                <c:pt idx="20">
                  <c:v>220.018888613609</c:v>
                </c:pt>
                <c:pt idx="21">
                  <c:v>220.062788157082</c:v>
                </c:pt>
                <c:pt idx="22">
                  <c:v>220.112075266997</c:v>
                </c:pt>
                <c:pt idx="23">
                  <c:v>220.166764022223</c:v>
                </c:pt>
                <c:pt idx="24">
                  <c:v>220.226865502674</c:v>
                </c:pt>
                <c:pt idx="25">
                  <c:v>220.292387805633</c:v>
                </c:pt>
                <c:pt idx="26">
                  <c:v>220.363336055947</c:v>
                </c:pt>
                <c:pt idx="27">
                  <c:v>220.439712424073</c:v>
                </c:pt>
                <c:pt idx="28">
                  <c:v>220.521516143309</c:v>
                </c:pt>
                <c:pt idx="29">
                  <c:v>220.608743528474</c:v>
                </c:pt>
                <c:pt idx="30">
                  <c:v>220.701387997953</c:v>
                </c:pt>
                <c:pt idx="31">
                  <c:v>220.799440092786</c:v>
                </c:pt>
                <c:pt idx="32">
                  <c:v>220.902887500861</c:v>
                </c:pt>
                <c:pt idx="33">
                  <c:v>221.011715079934</c:v>
                </c:pt>
                <c:pt idx="34">
                  <c:v>221.125904881389</c:v>
                </c:pt>
                <c:pt idx="35">
                  <c:v>221.245436176663</c:v>
                </c:pt>
                <c:pt idx="36">
                  <c:v>221.370285480069</c:v>
                </c:pt>
                <c:pt idx="37">
                  <c:v>221.500426576541</c:v>
                </c:pt>
                <c:pt idx="38">
                  <c:v>221.635830545522</c:v>
                </c:pt>
                <c:pt idx="39">
                  <c:v>221.776465789225</c:v>
                </c:pt>
                <c:pt idx="40">
                  <c:v>221.922298058936</c:v>
                </c:pt>
                <c:pt idx="41">
                  <c:v>222.073290479237</c:v>
                </c:pt>
                <c:pt idx="42">
                  <c:v>222.229403575993</c:v>
                </c:pt>
                <c:pt idx="43">
                  <c:v>222.390595302129</c:v>
                </c:pt>
                <c:pt idx="44">
                  <c:v>222.556821063272</c:v>
                </c:pt>
                <c:pt idx="45">
                  <c:v>222.728033745324</c:v>
                </c:pt>
                <c:pt idx="46">
                  <c:v>222.904183737552</c:v>
                </c:pt>
                <c:pt idx="47">
                  <c:v>223.085218959665</c:v>
                </c:pt>
                <c:pt idx="48">
                  <c:v>223.271084886908</c:v>
                </c:pt>
                <c:pt idx="49">
                  <c:v>223.461724572712</c:v>
                </c:pt>
                <c:pt idx="50">
                  <c:v>223.657078677445</c:v>
                </c:pt>
                <c:pt idx="51">
                  <c:v>223.857085488278</c:v>
                </c:pt>
                <c:pt idx="52">
                  <c:v>224.061680945158</c:v>
                </c:pt>
                <c:pt idx="53">
                  <c:v>224.270798663889</c:v>
                </c:pt>
                <c:pt idx="54">
                  <c:v>224.484369958907</c:v>
                </c:pt>
                <c:pt idx="55">
                  <c:v>224.702323867953</c:v>
                </c:pt>
                <c:pt idx="56">
                  <c:v>224.924587172117</c:v>
                </c:pt>
                <c:pt idx="57">
                  <c:v>225.151084420007</c:v>
                </c:pt>
                <c:pt idx="58">
                  <c:v>225.381737949963</c:v>
                </c:pt>
                <c:pt idx="59">
                  <c:v>225.6164679099</c:v>
                </c:pt>
                <c:pt idx="60">
                  <c:v>225.855192283629</c:v>
                </c:pt>
                <c:pt idx="61">
                  <c:v>226.097826908263</c:v>
                </c:pt>
                <c:pt idx="62">
                  <c:v>226.344285498177</c:v>
                </c:pt>
                <c:pt idx="63">
                  <c:v>226.59447966635</c:v>
                </c:pt>
                <c:pt idx="64">
                  <c:v>226.848318945721</c:v>
                </c:pt>
                <c:pt idx="65">
                  <c:v>227.105710812886</c:v>
                </c:pt>
                <c:pt idx="66">
                  <c:v>227.3665607075</c:v>
                </c:pt>
                <c:pt idx="67">
                  <c:v>227.63077205678</c:v>
                </c:pt>
                <c:pt idx="68">
                  <c:v>227.898246295809</c:v>
                </c:pt>
                <c:pt idx="69">
                  <c:v>228.168882892649</c:v>
                </c:pt>
                <c:pt idx="70">
                  <c:v>228.4425793716</c:v>
                </c:pt>
                <c:pt idx="71">
                  <c:v>228.719231334647</c:v>
                </c:pt>
                <c:pt idx="72">
                  <c:v>228.998732487464</c:v>
                </c:pt>
                <c:pt idx="73">
                  <c:v>229.280974663728</c:v>
                </c:pt>
                <c:pt idx="74">
                  <c:v>229.565847850052</c:v>
                </c:pt>
                <c:pt idx="75">
                  <c:v>229.853240214354</c:v>
                </c:pt>
                <c:pt idx="76">
                  <c:v>230.143038128124</c:v>
                </c:pt>
                <c:pt idx="77">
                  <c:v>230.435126198607</c:v>
                </c:pt>
                <c:pt idx="78">
                  <c:v>230.729387295047</c:v>
                </c:pt>
                <c:pt idx="79">
                  <c:v>231.025702578096</c:v>
                </c:pt>
                <c:pt idx="80">
                  <c:v>231.323951532079</c:v>
                </c:pt>
                <c:pt idx="81">
                  <c:v>231.624011993694</c:v>
                </c:pt>
                <c:pt idx="82">
                  <c:v>231.925760186875</c:v>
                </c:pt>
                <c:pt idx="83">
                  <c:v>232.229070754218</c:v>
                </c:pt>
                <c:pt idx="84">
                  <c:v>232.533816794194</c:v>
                </c:pt>
                <c:pt idx="85">
                  <c:v>232.839869897376</c:v>
                </c:pt>
                <c:pt idx="86">
                  <c:v>233.147100181644</c:v>
                </c:pt>
                <c:pt idx="87">
                  <c:v>233.455376332928</c:v>
                </c:pt>
                <c:pt idx="88">
                  <c:v>233.764565645073</c:v>
                </c:pt>
                <c:pt idx="89">
                  <c:v>234.07453406163</c:v>
                </c:pt>
                <c:pt idx="90">
                  <c:v>234.385146219194</c:v>
                </c:pt>
                <c:pt idx="91">
                  <c:v>234.696265492309</c:v>
                </c:pt>
                <c:pt idx="92">
                  <c:v>235.007754039988</c:v>
                </c:pt>
                <c:pt idx="93">
                  <c:v>235.319472853932</c:v>
                </c:pt>
                <c:pt idx="94">
                  <c:v>235.631281808451</c:v>
                </c:pt>
                <c:pt idx="95">
                  <c:v>235.943039711697</c:v>
                </c:pt>
                <c:pt idx="96">
                  <c:v>236.254604361512</c:v>
                </c:pt>
                <c:pt idx="97">
                  <c:v>236.565832596149</c:v>
                </c:pt>
                <c:pt idx="98">
                  <c:v>236.876580356224</c:v>
                </c:pt>
                <c:pt idx="99">
                  <c:v>237.186702741634</c:v>
                </c:pt>
                <c:pt idx="100">
                  <c:v>237.496054072823</c:v>
                </c:pt>
                <c:pt idx="101">
                  <c:v>237.804487955949</c:v>
                </c:pt>
                <c:pt idx="102">
                  <c:v>238.111857345977</c:v>
                </c:pt>
                <c:pt idx="103">
                  <c:v>238.418014614237</c:v>
                </c:pt>
                <c:pt idx="104">
                  <c:v>238.722811620526</c:v>
                </c:pt>
                <c:pt idx="105">
                  <c:v>239.02609978279</c:v>
                </c:pt>
                <c:pt idx="106">
                  <c:v>239.327730153777</c:v>
                </c:pt>
                <c:pt idx="107">
                  <c:v>239.627553494894</c:v>
                </c:pt>
                <c:pt idx="108">
                  <c:v>239.925420357625</c:v>
                </c:pt>
                <c:pt idx="109">
                  <c:v>240.221181162713</c:v>
                </c:pt>
                <c:pt idx="110">
                  <c:v>240.514686286531</c:v>
                </c:pt>
                <c:pt idx="111">
                  <c:v>240.805786147685</c:v>
                </c:pt>
                <c:pt idx="112">
                  <c:v>241.094331293881</c:v>
                </c:pt>
                <c:pt idx="113">
                  <c:v>241.380172495682</c:v>
                </c:pt>
                <c:pt idx="114">
                  <c:v>241.663160841107</c:v>
                </c:pt>
                <c:pt idx="115">
                  <c:v>241.943147830676</c:v>
                </c:pt>
                <c:pt idx="116">
                  <c:v>242.219985482285</c:v>
                </c:pt>
                <c:pt idx="117">
                  <c:v>242.493526429624</c:v>
                </c:pt>
                <c:pt idx="118">
                  <c:v>242.763624030518</c:v>
                </c:pt>
                <c:pt idx="119">
                  <c:v>243.030132475916</c:v>
                </c:pt>
                <c:pt idx="120">
                  <c:v>243.292906899555</c:v>
                </c:pt>
                <c:pt idx="121">
                  <c:v>243.551803497697</c:v>
                </c:pt>
                <c:pt idx="122">
                  <c:v>243.806679642603</c:v>
                </c:pt>
                <c:pt idx="123">
                  <c:v>244.057394006148</c:v>
                </c:pt>
                <c:pt idx="124">
                  <c:v>244.303806683774</c:v>
                </c:pt>
                <c:pt idx="125">
                  <c:v>244.545779322077</c:v>
                </c:pt>
                <c:pt idx="126">
                  <c:v>244.783175249555</c:v>
                </c:pt>
                <c:pt idx="127">
                  <c:v>245.015859610542</c:v>
                </c:pt>
                <c:pt idx="128">
                  <c:v>245.243699502279</c:v>
                </c:pt>
                <c:pt idx="129">
                  <c:v>245.466564115123</c:v>
                </c:pt>
                <c:pt idx="130">
                  <c:v>245.684324875864</c:v>
                </c:pt>
                <c:pt idx="131">
                  <c:v>245.896855594047</c:v>
                </c:pt>
                <c:pt idx="132">
                  <c:v>246.104032611293</c:v>
                </c:pt>
                <c:pt idx="133">
                  <c:v>246.305734953481</c:v>
                </c:pt>
                <c:pt idx="134">
                  <c:v>246.501844485696</c:v>
                </c:pt>
                <c:pt idx="135">
                  <c:v>246.692246069834</c:v>
                </c:pt>
                <c:pt idx="136">
                  <c:v>246.876827724662</c:v>
                </c:pt>
                <c:pt idx="137">
                  <c:v>247.055480788199</c:v>
                </c:pt>
                <c:pt idx="138">
                  <c:v>247.228100082201</c:v>
                </c:pt>
                <c:pt idx="139">
                  <c:v>247.394584078476</c:v>
                </c:pt>
                <c:pt idx="140">
                  <c:v>247.554835066827</c:v>
                </c:pt>
                <c:pt idx="141">
                  <c:v>247.708759324271</c:v>
                </c:pt>
                <c:pt idx="142">
                  <c:v>247.856267285237</c:v>
                </c:pt>
                <c:pt idx="143">
                  <c:v>247.997273712371</c:v>
                </c:pt>
                <c:pt idx="144">
                  <c:v>248.131697867977</c:v>
                </c:pt>
                <c:pt idx="145">
                  <c:v>248.259463682494</c:v>
                </c:pt>
                <c:pt idx="146">
                  <c:v>248.38049992916</c:v>
                </c:pt>
                <c:pt idx="147">
                  <c:v>248.494740388225</c:v>
                </c:pt>
                <c:pt idx="148">
                  <c:v>248.602124016329</c:v>
                </c:pt>
                <c:pt idx="149">
                  <c:v>248.702595111193</c:v>
                </c:pt>
                <c:pt idx="150">
                  <c:v>248.796103471029</c:v>
                </c:pt>
                <c:pt idx="151">
                  <c:v>248.88260455724</c:v>
                </c:pt>
                <c:pt idx="152">
                  <c:v>248.962059643507</c:v>
                </c:pt>
                <c:pt idx="153">
                  <c:v>249.034435967214</c:v>
                </c:pt>
                <c:pt idx="154">
                  <c:v>249.099706869948</c:v>
                </c:pt>
                <c:pt idx="155">
                  <c:v>249.157851935996</c:v>
                </c:pt>
                <c:pt idx="156">
                  <c:v>249.208857121088</c:v>
                </c:pt>
                <c:pt idx="157">
                  <c:v>249.252714870543</c:v>
                </c:pt>
                <c:pt idx="158">
                  <c:v>249.289424232906</c:v>
                </c:pt>
                <c:pt idx="159">
                  <c:v>249.318990958971</c:v>
                </c:pt>
                <c:pt idx="160">
                  <c:v>249.341427594558</c:v>
                </c:pt>
                <c:pt idx="161">
                  <c:v>249.356753559228</c:v>
                </c:pt>
                <c:pt idx="162">
                  <c:v>249.364995210542</c:v>
                </c:pt>
                <c:pt idx="163">
                  <c:v>249.366185896695</c:v>
                </c:pt>
                <c:pt idx="164">
                  <c:v>249.360365997205</c:v>
                </c:pt>
                <c:pt idx="165">
                  <c:v>249.347582943831</c:v>
                </c:pt>
                <c:pt idx="166">
                  <c:v>249.327891230755</c:v>
                </c:pt>
                <c:pt idx="167">
                  <c:v>249.301352400712</c:v>
                </c:pt>
                <c:pt idx="168">
                  <c:v>249.268035023175</c:v>
                </c:pt>
                <c:pt idx="169">
                  <c:v>249.228014647694</c:v>
                </c:pt>
                <c:pt idx="170">
                  <c:v>249.181373741601</c:v>
                </c:pt>
                <c:pt idx="171">
                  <c:v>249.128201608391</c:v>
                </c:pt>
                <c:pt idx="172">
                  <c:v>249.068594286871</c:v>
                </c:pt>
                <c:pt idx="173">
                  <c:v>249.002654430757</c:v>
                </c:pt>
                <c:pt idx="174">
                  <c:v>248.930491169079</c:v>
                </c:pt>
                <c:pt idx="175">
                  <c:v>248.85221994397</c:v>
                </c:pt>
                <c:pt idx="176">
                  <c:v>248.767962335782</c:v>
                </c:pt>
                <c:pt idx="177">
                  <c:v>248.677845859254</c:v>
                </c:pt>
                <c:pt idx="178">
                  <c:v>248.582003747903</c:v>
                </c:pt>
                <c:pt idx="179">
                  <c:v>248.480574714358</c:v>
                </c:pt>
                <c:pt idx="180">
                  <c:v>248.373702697096</c:v>
                </c:pt>
                <c:pt idx="181">
                  <c:v>248.261536587116</c:v>
                </c:pt>
                <c:pt idx="182">
                  <c:v>248.144229935833</c:v>
                </c:pt>
                <c:pt idx="183">
                  <c:v>248.021940648862</c:v>
                </c:pt>
                <c:pt idx="184">
                  <c:v>247.894830667222</c:v>
                </c:pt>
                <c:pt idx="185">
                  <c:v>247.763065629966</c:v>
                </c:pt>
                <c:pt idx="186">
                  <c:v>247.626814529432</c:v>
                </c:pt>
                <c:pt idx="187">
                  <c:v>247.486249347682</c:v>
                </c:pt>
                <c:pt idx="188">
                  <c:v>247.341544692597</c:v>
                </c:pt>
                <c:pt idx="189">
                  <c:v>247.19287741905</c:v>
                </c:pt>
                <c:pt idx="190">
                  <c:v>247.040426243312</c:v>
                </c:pt>
                <c:pt idx="191">
                  <c:v>246.88437135906</c:v>
                </c:pt>
                <c:pt idx="192">
                  <c:v>246.724894040417</c:v>
                </c:pt>
                <c:pt idx="193">
                  <c:v>246.562176250897</c:v>
                </c:pt>
                <c:pt idx="194">
                  <c:v>246.39640024708</c:v>
                </c:pt>
                <c:pt idx="195">
                  <c:v>246.227748189273</c:v>
                </c:pt>
                <c:pt idx="196">
                  <c:v>246.0564017503</c:v>
                </c:pt>
                <c:pt idx="197">
                  <c:v>245.88254173464</c:v>
                </c:pt>
                <c:pt idx="198">
                  <c:v>245.706347696581</c:v>
                </c:pt>
                <c:pt idx="199">
                  <c:v>245.527997576302</c:v>
                </c:pt>
                <c:pt idx="200">
                  <c:v>245.347667338979</c:v>
                </c:pt>
                <c:pt idx="201">
                  <c:v>245.165530625122</c:v>
                </c:pt>
                <c:pt idx="202">
                  <c:v>244.981758420231</c:v>
                </c:pt>
                <c:pt idx="203">
                  <c:v>244.796518728597</c:v>
                </c:pt>
                <c:pt idx="204">
                  <c:v>244.609976269785</c:v>
                </c:pt>
                <c:pt idx="205">
                  <c:v>244.422292185753</c:v>
                </c:pt>
                <c:pt idx="206">
                  <c:v>244.233623769651</c:v>
                </c:pt>
                <c:pt idx="207">
                  <c:v>244.044124210388</c:v>
                </c:pt>
                <c:pt idx="208">
                  <c:v>243.853942350634</c:v>
                </c:pt>
                <c:pt idx="209">
                  <c:v>243.663222472832</c:v>
                </c:pt>
                <c:pt idx="210">
                  <c:v>243.472104097722</c:v>
                </c:pt>
                <c:pt idx="211">
                  <c:v>243.280721802343</c:v>
                </c:pt>
                <c:pt idx="212">
                  <c:v>243.089205064504</c:v>
                </c:pt>
                <c:pt idx="213">
                  <c:v>242.89767811727</c:v>
                </c:pt>
                <c:pt idx="214">
                  <c:v>242.706259830845</c:v>
                </c:pt>
                <c:pt idx="215">
                  <c:v>242.515063608575</c:v>
                </c:pt>
                <c:pt idx="216">
                  <c:v>242.324197306929</c:v>
                </c:pt>
                <c:pt idx="217">
                  <c:v>242.133763172356</c:v>
                </c:pt>
                <c:pt idx="218">
                  <c:v>241.9438577916</c:v>
                </c:pt>
                <c:pt idx="219">
                  <c:v>241.754572068973</c:v>
                </c:pt>
                <c:pt idx="220">
                  <c:v>241.565991214003</c:v>
                </c:pt>
                <c:pt idx="221">
                  <c:v>241.378194745551</c:v>
                </c:pt>
                <c:pt idx="222">
                  <c:v>241.191256518402</c:v>
                </c:pt>
                <c:pt idx="223">
                  <c:v>241.005244755675</c:v>
                </c:pt>
                <c:pt idx="224">
                  <c:v>240.820222100168</c:v>
                </c:pt>
                <c:pt idx="225">
                  <c:v>240.636245680916</c:v>
                </c:pt>
                <c:pt idx="226">
                  <c:v>240.453367187399</c:v>
                </c:pt>
                <c:pt idx="227">
                  <c:v>240.271632960551</c:v>
                </c:pt>
                <c:pt idx="228">
                  <c:v>240.091084086802</c:v>
                </c:pt>
                <c:pt idx="229">
                  <c:v>239.911756511475</c:v>
                </c:pt>
                <c:pt idx="230">
                  <c:v>239.733681154391</c:v>
                </c:pt>
                <c:pt idx="231">
                  <c:v>239.556884033556</c:v>
                </c:pt>
                <c:pt idx="232">
                  <c:v>239.381386402719</c:v>
                </c:pt>
                <c:pt idx="233">
                  <c:v>239.207204886258</c:v>
                </c:pt>
                <c:pt idx="234">
                  <c:v>239.034351624462</c:v>
                </c:pt>
                <c:pt idx="235">
                  <c:v>238.862834425498</c:v>
                </c:pt>
                <c:pt idx="236">
                  <c:v>238.692656917222</c:v>
                </c:pt>
                <c:pt idx="237">
                  <c:v>238.523818704761</c:v>
                </c:pt>
                <c:pt idx="238">
                  <c:v>238.356315530349</c:v>
                </c:pt>
                <c:pt idx="239">
                  <c:v>238.190139435758</c:v>
                </c:pt>
                <c:pt idx="240">
                  <c:v>238.02527892388</c:v>
                </c:pt>
                <c:pt idx="241">
                  <c:v>237.861719125565</c:v>
                </c:pt>
                <c:pt idx="242">
                  <c:v>237.699441965013</c:v>
                </c:pt>
                <c:pt idx="243">
                  <c:v>237.538426320512</c:v>
                </c:pt>
                <c:pt idx="244">
                  <c:v>237.378648193673</c:v>
                </c:pt>
                <c:pt idx="245">
                  <c:v>237.220080871286</c:v>
                </c:pt>
                <c:pt idx="246">
                  <c:v>237.062695086058</c:v>
                </c:pt>
                <c:pt idx="247">
                  <c:v>236.90645918239</c:v>
                </c:pt>
                <c:pt idx="248">
                  <c:v>236.751339271559</c:v>
                </c:pt>
                <c:pt idx="249">
                  <c:v>236.597299389624</c:v>
                </c:pt>
                <c:pt idx="250">
                  <c:v>236.444301654914</c:v>
                </c:pt>
                <c:pt idx="251">
                  <c:v>236.292306418989</c:v>
                </c:pt>
                <c:pt idx="252">
                  <c:v>236.141272417418</c:v>
                </c:pt>
                <c:pt idx="253">
                  <c:v>235.991156917847</c:v>
                </c:pt>
                <c:pt idx="254">
                  <c:v>235.841915863053</c:v>
                </c:pt>
                <c:pt idx="255">
                  <c:v>235.693504015714</c:v>
                </c:pt>
                <c:pt idx="256">
                  <c:v>235.545875095728</c:v>
                </c:pt>
                <c:pt idx="257">
                  <c:v>235.398981916891</c:v>
                </c:pt>
                <c:pt idx="258">
                  <c:v>235.252776520167</c:v>
                </c:pt>
                <c:pt idx="259">
                  <c:v>235.107210304458</c:v>
                </c:pt>
                <c:pt idx="260">
                  <c:v>234.962234152212</c:v>
                </c:pt>
                <c:pt idx="261">
                  <c:v>234.817798556138</c:v>
                </c:pt>
                <c:pt idx="262">
                  <c:v>234.673853741267</c:v>
                </c:pt>
                <c:pt idx="263">
                  <c:v>234.530349779719</c:v>
                </c:pt>
                <c:pt idx="264">
                  <c:v>234.387236711182</c:v>
                </c:pt>
                <c:pt idx="265">
                  <c:v>234.244464654442</c:v>
                </c:pt>
                <c:pt idx="266">
                  <c:v>234.10198391627</c:v>
                </c:pt>
                <c:pt idx="267">
                  <c:v>233.959745104386</c:v>
                </c:pt>
                <c:pt idx="268">
                  <c:v>233.817699226887</c:v>
                </c:pt>
                <c:pt idx="269">
                  <c:v>233.675797800264</c:v>
                </c:pt>
                <c:pt idx="270">
                  <c:v>233.533992948465</c:v>
                </c:pt>
                <c:pt idx="271">
                  <c:v>233.392237499739</c:v>
                </c:pt>
                <c:pt idx="272">
                  <c:v>233.250485087345</c:v>
                </c:pt>
                <c:pt idx="273">
                  <c:v>233.108690239879</c:v>
                </c:pt>
                <c:pt idx="274">
                  <c:v>232.966808473916</c:v>
                </c:pt>
                <c:pt idx="275">
                  <c:v>232.824796386811</c:v>
                </c:pt>
                <c:pt idx="276">
                  <c:v>232.682611741079</c:v>
                </c:pt>
                <c:pt idx="277">
                  <c:v>232.540213555539</c:v>
                </c:pt>
                <c:pt idx="278">
                  <c:v>232.397562186024</c:v>
                </c:pt>
                <c:pt idx="279">
                  <c:v>232.254619408606</c:v>
                </c:pt>
                <c:pt idx="280">
                  <c:v>232.111348503222</c:v>
                </c:pt>
                <c:pt idx="281">
                  <c:v>231.967714329153</c:v>
                </c:pt>
                <c:pt idx="282">
                  <c:v>231.823683407347</c:v>
                </c:pt>
                <c:pt idx="283">
                  <c:v>231.679223992542</c:v>
                </c:pt>
                <c:pt idx="284">
                  <c:v>231.534306147955</c:v>
                </c:pt>
                <c:pt idx="285">
                  <c:v>231.388901819977</c:v>
                </c:pt>
                <c:pt idx="286">
                  <c:v>231.242984907354</c:v>
                </c:pt>
                <c:pt idx="287">
                  <c:v>231.096531330745</c:v>
                </c:pt>
                <c:pt idx="288">
                  <c:v>230.949519100538</c:v>
                </c:pt>
                <c:pt idx="289">
                  <c:v>230.801928380757</c:v>
                </c:pt>
                <c:pt idx="290">
                  <c:v>230.65374155529</c:v>
                </c:pt>
                <c:pt idx="291">
                  <c:v>230.504943288033</c:v>
                </c:pt>
                <c:pt idx="292">
                  <c:v>230.355520583128</c:v>
                </c:pt>
                <c:pt idx="293">
                  <c:v>230.205462843142</c:v>
                </c:pt>
                <c:pt idx="294">
                  <c:v>230.054761923021</c:v>
                </c:pt>
                <c:pt idx="295">
                  <c:v>229.903412185915</c:v>
                </c:pt>
                <c:pt idx="296">
                  <c:v>229.751410552942</c:v>
                </c:pt>
                <c:pt idx="297">
                  <c:v>229.598756550103</c:v>
                </c:pt>
                <c:pt idx="298">
                  <c:v>229.445452358706</c:v>
                </c:pt>
                <c:pt idx="299">
                  <c:v>229.291502852917</c:v>
                </c:pt>
                <c:pt idx="300">
                  <c:v>229.136915644622</c:v>
                </c:pt>
                <c:pt idx="301">
                  <c:v>228.981701119229</c:v>
                </c:pt>
                <c:pt idx="302">
                  <c:v>228.825872468347</c:v>
                </c:pt>
                <c:pt idx="303">
                  <c:v>228.669445725257</c:v>
                </c:pt>
                <c:pt idx="304">
                  <c:v>228.512439786896</c:v>
                </c:pt>
                <c:pt idx="305">
                  <c:v>228.354876442737</c:v>
                </c:pt>
                <c:pt idx="306">
                  <c:v>228.196780391515</c:v>
                </c:pt>
                <c:pt idx="307">
                  <c:v>228.038179260123</c:v>
                </c:pt>
                <c:pt idx="308">
                  <c:v>227.87910361645</c:v>
                </c:pt>
                <c:pt idx="309">
                  <c:v>227.719586974115</c:v>
                </c:pt>
                <c:pt idx="310">
                  <c:v>227.559665800837</c:v>
                </c:pt>
                <c:pt idx="311">
                  <c:v>227.399379514397</c:v>
                </c:pt>
                <c:pt idx="312">
                  <c:v>227.238770480411</c:v>
                </c:pt>
                <c:pt idx="313">
                  <c:v>227.077884000996</c:v>
                </c:pt>
                <c:pt idx="314">
                  <c:v>226.916768300612</c:v>
                </c:pt>
                <c:pt idx="315">
                  <c:v>226.755474506979</c:v>
                </c:pt>
                <c:pt idx="316">
                  <c:v>226.594056624979</c:v>
                </c:pt>
                <c:pt idx="317">
                  <c:v>226.43257150939</c:v>
                </c:pt>
                <c:pt idx="318">
                  <c:v>226.271078828477</c:v>
                </c:pt>
                <c:pt idx="319">
                  <c:v>226.10964102472</c:v>
                </c:pt>
                <c:pt idx="320">
                  <c:v>225.94832326788</c:v>
                </c:pt>
                <c:pt idx="321">
                  <c:v>225.787193406659</c:v>
                </c:pt>
                <c:pt idx="322">
                  <c:v>225.626321911116</c:v>
                </c:pt>
                <c:pt idx="323">
                  <c:v>225.465781811718</c:v>
                </c:pt>
                <c:pt idx="324">
                  <c:v>225.305648633091</c:v>
                </c:pt>
                <c:pt idx="325">
                  <c:v>225.146000320571</c:v>
                </c:pt>
                <c:pt idx="326">
                  <c:v>224.986917165813</c:v>
                </c:pt>
                <c:pt idx="327">
                  <c:v>224.828481721148</c:v>
                </c:pt>
                <c:pt idx="328">
                  <c:v>224.67077871661</c:v>
                </c:pt>
                <c:pt idx="329">
                  <c:v>224.513894964399</c:v>
                </c:pt>
                <c:pt idx="330">
                  <c:v>224.357919262485</c:v>
                </c:pt>
                <c:pt idx="331">
                  <c:v>224.202942295532</c:v>
                </c:pt>
                <c:pt idx="332">
                  <c:v>224.049056525721</c:v>
                </c:pt>
                <c:pt idx="333">
                  <c:v>223.896356087418</c:v>
                </c:pt>
                <c:pt idx="334">
                  <c:v>223.744936667965</c:v>
                </c:pt>
                <c:pt idx="335">
                  <c:v>223.594895394697</c:v>
                </c:pt>
                <c:pt idx="336">
                  <c:v>223.446330710492</c:v>
                </c:pt>
                <c:pt idx="337">
                  <c:v>223.299342252257</c:v>
                </c:pt>
                <c:pt idx="338">
                  <c:v>223.154030722334</c:v>
                </c:pt>
                <c:pt idx="339">
                  <c:v>223.010497759236</c:v>
                </c:pt>
                <c:pt idx="340">
                  <c:v>222.868845806127</c:v>
                </c:pt>
                <c:pt idx="341">
                  <c:v>222.729177975448</c:v>
                </c:pt>
                <c:pt idx="342">
                  <c:v>222.591597915766</c:v>
                </c:pt>
                <c:pt idx="343">
                  <c:v>222.456209673558</c:v>
                </c:pt>
                <c:pt idx="344">
                  <c:v>222.323117556338</c:v>
                </c:pt>
                <c:pt idx="345">
                  <c:v>222.192425992989</c:v>
                </c:pt>
                <c:pt idx="346">
                  <c:v>222.064239398043</c:v>
                </c:pt>
                <c:pt idx="347">
                  <c:v>221.938662030022</c:v>
                </c:pt>
                <c:pt idx="348">
                  <c:v>221.815797858269</c:v>
                </c:pt>
                <c:pt idx="349">
                  <c:v>221.695750420746</c:v>
                </c:pt>
                <c:pt idx="350">
                  <c:v>221.578622692876</c:v>
                </c:pt>
                <c:pt idx="351">
                  <c:v>221.464516949944</c:v>
                </c:pt>
                <c:pt idx="352">
                  <c:v>221.353534637419</c:v>
                </c:pt>
                <c:pt idx="353">
                  <c:v>221.245776239228</c:v>
                </c:pt>
                <c:pt idx="354">
                  <c:v>221.141341150793</c:v>
                </c:pt>
                <c:pt idx="355">
                  <c:v>221.040327552518</c:v>
                </c:pt>
                <c:pt idx="356">
                  <c:v>220.942832290086</c:v>
                </c:pt>
                <c:pt idx="357">
                  <c:v>220.848950754237</c:v>
                </c:pt>
                <c:pt idx="358">
                  <c:v>220.75877676594</c:v>
                </c:pt>
                <c:pt idx="359">
                  <c:v>220.672402465295</c:v>
                </c:pt>
                <c:pt idx="360">
                  <c:v>220.589918202456</c:v>
                </c:pt>
                <c:pt idx="361">
                  <c:v>220.51141243686</c:v>
                </c:pt>
                <c:pt idx="362">
                  <c:v>220.436971634589</c:v>
                </c:pt>
                <c:pt idx="363">
                  <c:v>220.36668017819</c:v>
                </c:pt>
                <c:pt idx="364">
                  <c:v>220.300620271043</c:v>
                </c:pt>
                <c:pt idx="365">
                  <c:v>220.238871856313</c:v>
                </c:pt>
              </c:numCache>
            </c:numRef>
          </c:yVal>
          <c:smooth val="0"/>
        </c:ser>
        <c:axId val="17630567"/>
        <c:axId val="38894959"/>
      </c:scatterChart>
      <c:valAx>
        <c:axId val="17630567"/>
        <c:scaling>
          <c:orientation val="minMax"/>
          <c:max val="366"/>
          <c:min val="1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200" spc="-1" strike="noStrike">
                    <a:latin typeface="Arial"/>
                  </a:defRPr>
                </a:pPr>
                <a:r>
                  <a:rPr b="0" sz="1200" spc="-1" strike="noStrike">
                    <a:latin typeface="Arial"/>
                  </a:rPr>
                  <a:t>day</a:t>
                </a:r>
              </a:p>
            </c:rich>
          </c:tx>
          <c:layout>
            <c:manualLayout>
              <c:xMode val="edge"/>
              <c:yMode val="edge"/>
              <c:x val="0.875188755953072"/>
              <c:y val="0.850055789202644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8894959"/>
        <c:crosses val="autoZero"/>
        <c:crossBetween val="midCat"/>
        <c:majorUnit val="30"/>
      </c:valAx>
      <c:valAx>
        <c:axId val="3889495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7630567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200" spc="-1" strike="noStrike">
                <a:latin typeface="Arial"/>
              </a:defRPr>
            </a:pPr>
            <a:r>
              <a:rPr b="0" sz="1200" spc="-1" strike="noStrike">
                <a:latin typeface="Arial"/>
              </a:rPr>
              <a:t>Equation of Time (min)</a:t>
            </a:r>
          </a:p>
        </c:rich>
      </c:tx>
      <c:layout>
        <c:manualLayout>
          <c:xMode val="edge"/>
          <c:yMode val="edge"/>
          <c:x val="0.347524381095274"/>
          <c:y val="0.023045344280649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97074268567142"/>
          <c:y val="0.102910990856503"/>
          <c:w val="0.90172543135784"/>
          <c:h val="0.839242395969397"/>
        </c:manualLayout>
      </c:layout>
      <c:scatterChart>
        <c:scatterStyle val="line"/>
        <c:varyColors val="0"/>
        <c:ser>
          <c:idx val="0"/>
          <c:order val="0"/>
          <c:spPr>
            <a:solidFill>
              <a:srgbClr val="ff0000"/>
            </a:solidFill>
            <a:ln w="180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calc!$K$2:$K$367</c:f>
              <c:numCache>
                <c:formatCode>General</c:formatCode>
                <c:ptCount val="36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</c:numCache>
            </c:numRef>
          </c:xVal>
          <c:yVal>
            <c:numRef>
              <c:f>calc!$I$2:$I$367</c:f>
              <c:numCache>
                <c:formatCode>General</c:formatCode>
                <c:ptCount val="366"/>
                <c:pt idx="0">
                  <c:v>-3.64800339498697</c:v>
                </c:pt>
                <c:pt idx="1">
                  <c:v>-4.11496709692665</c:v>
                </c:pt>
                <c:pt idx="2">
                  <c:v>-4.57594664334511</c:v>
                </c:pt>
                <c:pt idx="3">
                  <c:v>-5.03044528567989</c:v>
                </c:pt>
                <c:pt idx="4">
                  <c:v>-5.47797876397635</c:v>
                </c:pt>
                <c:pt idx="5">
                  <c:v>-5.91807609605053</c:v>
                </c:pt>
                <c:pt idx="6">
                  <c:v>-6.35028032050695</c:v>
                </c:pt>
                <c:pt idx="7">
                  <c:v>-6.77414919183957</c:v>
                </c:pt>
                <c:pt idx="8">
                  <c:v>-7.18925582612928</c:v>
                </c:pt>
                <c:pt idx="9">
                  <c:v>-7.5951892961416</c:v>
                </c:pt>
                <c:pt idx="10">
                  <c:v>-7.99155517493227</c:v>
                </c:pt>
                <c:pt idx="11">
                  <c:v>-8.37797602738328</c:v>
                </c:pt>
                <c:pt idx="12">
                  <c:v>-8.75409184933642</c:v>
                </c:pt>
                <c:pt idx="13">
                  <c:v>-9.11956045431612</c:v>
                </c:pt>
                <c:pt idx="14">
                  <c:v>-9.47405780806707</c:v>
                </c:pt>
                <c:pt idx="15">
                  <c:v>-9.81727831141939</c:v>
                </c:pt>
                <c:pt idx="16">
                  <c:v>-10.1489350321924</c:v>
                </c:pt>
                <c:pt idx="17">
                  <c:v>-10.4687598871305</c:v>
                </c:pt>
                <c:pt idx="18">
                  <c:v>-10.7765037750162</c:v>
                </c:pt>
                <c:pt idx="19">
                  <c:v>-11.0719366623391</c:v>
                </c:pt>
                <c:pt idx="20">
                  <c:v>-11.3548476230508</c:v>
                </c:pt>
                <c:pt idx="21">
                  <c:v>-11.6250448340966</c:v>
                </c:pt>
                <c:pt idx="22">
                  <c:v>-11.8823555285405</c:v>
                </c:pt>
                <c:pt idx="23">
                  <c:v>-12.1266259082345</c:v>
                </c:pt>
                <c:pt idx="24">
                  <c:v>-12.3577210180572</c:v>
                </c:pt>
                <c:pt idx="25">
                  <c:v>-12.5755245838386</c:v>
                </c:pt>
                <c:pt idx="26">
                  <c:v>-12.7799388161466</c:v>
                </c:pt>
                <c:pt idx="27">
                  <c:v>-12.9708841821455</c:v>
                </c:pt>
                <c:pt idx="28">
                  <c:v>-13.1482991477733</c:v>
                </c:pt>
                <c:pt idx="29">
                  <c:v>-13.3121398924882</c:v>
                </c:pt>
                <c:pt idx="30">
                  <c:v>-13.4623799988274</c:v>
                </c:pt>
                <c:pt idx="31">
                  <c:v>-13.5990101190146</c:v>
                </c:pt>
                <c:pt idx="32">
                  <c:v>-13.7220376208147</c:v>
                </c:pt>
                <c:pt idx="33">
                  <c:v>-13.8314862147818</c:v>
                </c:pt>
                <c:pt idx="34">
                  <c:v>-13.9273955650219</c:v>
                </c:pt>
                <c:pt idx="35">
                  <c:v>-14.0098208855054</c:v>
                </c:pt>
                <c:pt idx="36">
                  <c:v>-14.0788325239</c:v>
                </c:pt>
                <c:pt idx="37">
                  <c:v>-14.1345155348329</c:v>
                </c:pt>
                <c:pt idx="38">
                  <c:v>-14.1769692443897</c:v>
                </c:pt>
                <c:pt idx="39">
                  <c:v>-14.2063068075902</c:v>
                </c:pt>
                <c:pt idx="40">
                  <c:v>-14.2226547604662</c:v>
                </c:pt>
                <c:pt idx="41">
                  <c:v>-14.2261525683061</c:v>
                </c:pt>
                <c:pt idx="42">
                  <c:v>-14.2169521715023</c:v>
                </c:pt>
                <c:pt idx="43">
                  <c:v>-14.1952175303682</c:v>
                </c:pt>
                <c:pt idx="44">
                  <c:v>-14.1611241701744</c:v>
                </c:pt>
                <c:pt idx="45">
                  <c:v>-14.1148587275736</c:v>
                </c:pt>
                <c:pt idx="46">
                  <c:v>-14.056618499475</c:v>
                </c:pt>
                <c:pt idx="47">
                  <c:v>-13.986610995345</c:v>
                </c:pt>
                <c:pt idx="48">
                  <c:v>-13.9050534938092</c:v>
                </c:pt>
                <c:pt idx="49">
                  <c:v>-13.8121726043505</c:v>
                </c:pt>
                <c:pt idx="50">
                  <c:v>-13.7082038348024</c:v>
                </c:pt>
                <c:pt idx="51">
                  <c:v>-13.5933911652533</c:v>
                </c:pt>
                <c:pt idx="52">
                  <c:v>-13.4679866289055</c:v>
                </c:pt>
                <c:pt idx="53">
                  <c:v>-13.3322499003377</c:v>
                </c:pt>
                <c:pt idx="54">
                  <c:v>-13.1864478915613</c:v>
                </c:pt>
                <c:pt idx="55">
                  <c:v>-13.0308543561835</c:v>
                </c:pt>
                <c:pt idx="56">
                  <c:v>-12.8657495019211</c:v>
                </c:pt>
                <c:pt idx="57">
                  <c:v>-12.6914196116443</c:v>
                </c:pt>
                <c:pt idx="58">
                  <c:v>-12.508156673088</c:v>
                </c:pt>
                <c:pt idx="59">
                  <c:v>-12.3162580172745</c:v>
                </c:pt>
                <c:pt idx="60">
                  <c:v>-12.1160259656931</c:v>
                </c:pt>
                <c:pt idx="61">
                  <c:v>-11.9077674861724</c:v>
                </c:pt>
                <c:pt idx="62">
                  <c:v>-11.6917938573915</c:v>
                </c:pt>
                <c:pt idx="63">
                  <c:v>-11.4684203419026</c:v>
                </c:pt>
                <c:pt idx="64">
                  <c:v>-11.2379658675031</c:v>
                </c:pt>
                <c:pt idx="65">
                  <c:v>-11.0007527167727</c:v>
                </c:pt>
                <c:pt idx="66">
                  <c:v>-10.7571062245515</c:v>
                </c:pt>
                <c:pt idx="67">
                  <c:v>-10.5073544831052</c:v>
                </c:pt>
                <c:pt idx="68">
                  <c:v>-10.2518280546956</c:v>
                </c:pt>
                <c:pt idx="69">
                  <c:v>-9.99085969126782</c:v>
                </c:pt>
                <c:pt idx="70">
                  <c:v>-9.72478406092523</c:v>
                </c:pt>
                <c:pt idx="71">
                  <c:v>-9.45393748085144</c:v>
                </c:pt>
                <c:pt idx="72">
                  <c:v>-9.17865765633542</c:v>
                </c:pt>
                <c:pt idx="73">
                  <c:v>-8.89928342552321</c:v>
                </c:pt>
                <c:pt idx="74">
                  <c:v>-8.61615450952286</c:v>
                </c:pt>
                <c:pt idx="75">
                  <c:v>-8.32961126748205</c:v>
                </c:pt>
                <c:pt idx="76">
                  <c:v>-8.03999445623003</c:v>
                </c:pt>
                <c:pt idx="77">
                  <c:v>-7.74764499409821</c:v>
                </c:pt>
                <c:pt idx="78">
                  <c:v>-7.4529037285181</c:v>
                </c:pt>
                <c:pt idx="79">
                  <c:v>-7.15611120697895</c:v>
                </c:pt>
                <c:pt idx="80">
                  <c:v>-6.85760745095963</c:v>
                </c:pt>
                <c:pt idx="81">
                  <c:v>-6.55773173241725</c:v>
                </c:pt>
                <c:pt idx="82">
                  <c:v>-6.25682235244743</c:v>
                </c:pt>
                <c:pt idx="83">
                  <c:v>-5.95521642171172</c:v>
                </c:pt>
                <c:pt idx="84">
                  <c:v>-5.65324964224073</c:v>
                </c:pt>
                <c:pt idx="85">
                  <c:v>-5.35125609025108</c:v>
                </c:pt>
                <c:pt idx="86">
                  <c:v>-5.04956799957703</c:v>
                </c:pt>
                <c:pt idx="87">
                  <c:v>-4.74851554537271</c:v>
                </c:pt>
                <c:pt idx="88">
                  <c:v>-4.4484266277292</c:v>
                </c:pt>
                <c:pt idx="89">
                  <c:v>-4.14962665485891</c:v>
                </c:pt>
                <c:pt idx="90">
                  <c:v>-3.85243832553701</c:v>
                </c:pt>
                <c:pt idx="91">
                  <c:v>-3.55718141047768</c:v>
                </c:pt>
                <c:pt idx="92">
                  <c:v>-3.26417253235304</c:v>
                </c:pt>
                <c:pt idx="93">
                  <c:v>-2.97372494418855</c:v>
                </c:pt>
                <c:pt idx="94">
                  <c:v>-2.68614830586581</c:v>
                </c:pt>
                <c:pt idx="95">
                  <c:v>-2.40174845850532</c:v>
                </c:pt>
                <c:pt idx="96">
                  <c:v>-2.12082719651115</c:v>
                </c:pt>
                <c:pt idx="97">
                  <c:v>-1.84368203709037</c:v>
                </c:pt>
                <c:pt idx="98">
                  <c:v>-1.57060598707581</c:v>
                </c:pt>
                <c:pt idx="99">
                  <c:v>-1.30188730691714</c:v>
                </c:pt>
                <c:pt idx="100">
                  <c:v>-1.03780927172892</c:v>
                </c:pt>
                <c:pt idx="101">
                  <c:v>-0.778649929305104</c:v>
                </c:pt>
                <c:pt idx="102">
                  <c:v>-0.524681855060024</c:v>
                </c:pt>
                <c:pt idx="103">
                  <c:v>-0.276171903863926</c:v>
                </c:pt>
                <c:pt idx="104">
                  <c:v>-0.0333809587943534</c:v>
                </c:pt>
                <c:pt idx="105">
                  <c:v>0.203436323149731</c:v>
                </c:pt>
                <c:pt idx="106">
                  <c:v>0.434031768287952</c:v>
                </c:pt>
                <c:pt idx="107">
                  <c:v>0.658163946325942</c:v>
                </c:pt>
                <c:pt idx="108">
                  <c:v>0.875598433087148</c:v>
                </c:pt>
                <c:pt idx="109">
                  <c:v>1.08610807570913</c:v>
                </c:pt>
                <c:pt idx="110">
                  <c:v>1.28947326005266</c:v>
                </c:pt>
                <c:pt idx="111">
                  <c:v>1.48548218003805</c:v>
                </c:pt>
                <c:pt idx="112">
                  <c:v>1.673931108574</c:v>
                </c:pt>
                <c:pt idx="113">
                  <c:v>1.85462466969705</c:v>
                </c:pt>
                <c:pt idx="114">
                  <c:v>2.02737611150044</c:v>
                </c:pt>
                <c:pt idx="115">
                  <c:v>2.19200757937563</c:v>
                </c:pt>
                <c:pt idx="116">
                  <c:v>2.34835038904788</c:v>
                </c:pt>
                <c:pt idx="117">
                  <c:v>2.49624529883616</c:v>
                </c:pt>
                <c:pt idx="118">
                  <c:v>2.63554278052408</c:v>
                </c:pt>
                <c:pt idx="119">
                  <c:v>2.76610328817333</c:v>
                </c:pt>
                <c:pt idx="120">
                  <c:v>2.88779752417156</c:v>
                </c:pt>
                <c:pt idx="121">
                  <c:v>3.00050670175318</c:v>
                </c:pt>
                <c:pt idx="122">
                  <c:v>3.10412280319133</c:v>
                </c:pt>
                <c:pt idx="123">
                  <c:v>3.19854883280874</c:v>
                </c:pt>
                <c:pt idx="124">
                  <c:v>3.28369906391984</c:v>
                </c:pt>
                <c:pt idx="125">
                  <c:v>3.35949927876607</c:v>
                </c:pt>
                <c:pt idx="126">
                  <c:v>3.42588700047798</c:v>
                </c:pt>
                <c:pt idx="127">
                  <c:v>3.48281171605583</c:v>
                </c:pt>
                <c:pt idx="128">
                  <c:v>3.53023508932873</c:v>
                </c:pt>
                <c:pt idx="129">
                  <c:v>3.5681311628266</c:v>
                </c:pt>
                <c:pt idx="130">
                  <c:v>3.59648654747261</c:v>
                </c:pt>
                <c:pt idx="131">
                  <c:v>3.61530059898266</c:v>
                </c:pt>
                <c:pt idx="132">
                  <c:v>3.62458557984917</c:v>
                </c:pt>
                <c:pt idx="133">
                  <c:v>3.62436680576897</c:v>
                </c:pt>
                <c:pt idx="134">
                  <c:v>3.6146827753775</c:v>
                </c:pt>
                <c:pt idx="135">
                  <c:v>3.5955852821549</c:v>
                </c:pt>
                <c:pt idx="136">
                  <c:v>3.56713950737114</c:v>
                </c:pt>
                <c:pt idx="137">
                  <c:v>3.5294240929635</c:v>
                </c:pt>
                <c:pt idx="138">
                  <c:v>3.4825311932583</c:v>
                </c:pt>
                <c:pt idx="139">
                  <c:v>3.42656650447771</c:v>
                </c:pt>
                <c:pt idx="140">
                  <c:v>3.36164927101908</c:v>
                </c:pt>
                <c:pt idx="141">
                  <c:v>3.28791226752944</c:v>
                </c:pt>
                <c:pt idx="142">
                  <c:v>3.20550175587243</c:v>
                </c:pt>
                <c:pt idx="143">
                  <c:v>3.11457741612256</c:v>
                </c:pt>
                <c:pt idx="144">
                  <c:v>3.01531225081183</c:v>
                </c:pt>
                <c:pt idx="145">
                  <c:v>2.90789246173858</c:v>
                </c:pt>
                <c:pt idx="146">
                  <c:v>2.79251729870293</c:v>
                </c:pt>
                <c:pt idx="147">
                  <c:v>2.66939887967482</c:v>
                </c:pt>
                <c:pt idx="148">
                  <c:v>2.53876198196696</c:v>
                </c:pt>
                <c:pt idx="149">
                  <c:v>2.4008438041019</c:v>
                </c:pt>
                <c:pt idx="150">
                  <c:v>2.25589369819812</c:v>
                </c:pt>
                <c:pt idx="151">
                  <c:v>2.10417287279279</c:v>
                </c:pt>
                <c:pt idx="152">
                  <c:v>1.9459540661652</c:v>
                </c:pt>
                <c:pt idx="153">
                  <c:v>1.78152119034439</c:v>
                </c:pt>
                <c:pt idx="154">
                  <c:v>1.61116894613525</c:v>
                </c:pt>
                <c:pt idx="155">
                  <c:v>1.43520240960964</c:v>
                </c:pt>
                <c:pt idx="156">
                  <c:v>1.25393659066884</c:v>
                </c:pt>
                <c:pt idx="157">
                  <c:v>1.06769596441939</c:v>
                </c:pt>
                <c:pt idx="158">
                  <c:v>0.87681397622805</c:v>
                </c:pt>
                <c:pt idx="159">
                  <c:v>0.681632521487586</c:v>
                </c:pt>
                <c:pt idx="160">
                  <c:v>0.482501401226045</c:v>
                </c:pt>
                <c:pt idx="161">
                  <c:v>0.279777754851295</c:v>
                </c:pt>
                <c:pt idx="162">
                  <c:v>0.0738254714387949</c:v>
                </c:pt>
                <c:pt idx="163">
                  <c:v>-0.13498541891471</c:v>
                </c:pt>
                <c:pt idx="164">
                  <c:v>-0.346279372029358</c:v>
                </c:pt>
                <c:pt idx="165">
                  <c:v>-0.559675973119568</c:v>
                </c:pt>
                <c:pt idx="166">
                  <c:v>-0.774790594978811</c:v>
                </c:pt>
                <c:pt idx="167">
                  <c:v>-0.99123506892721</c:v>
                </c:pt>
                <c:pt idx="168">
                  <c:v>-1.20861836653802</c:v>
                </c:pt>
                <c:pt idx="169">
                  <c:v>-1.42654729004732</c:v>
                </c:pt>
                <c:pt idx="170">
                  <c:v>-1.64462716934912</c:v>
                </c:pt>
                <c:pt idx="171">
                  <c:v>-1.86246256340723</c:v>
                </c:pt>
                <c:pt idx="172">
                  <c:v>-2.07965796388004</c:v>
                </c:pt>
                <c:pt idx="173">
                  <c:v>-2.29581849879122</c:v>
                </c:pt>
                <c:pt idx="174">
                  <c:v>-2.51055063400941</c:v>
                </c:pt>
                <c:pt idx="175">
                  <c:v>-2.7234628703705</c:v>
                </c:pt>
                <c:pt idx="176">
                  <c:v>-2.93416643428026</c:v>
                </c:pt>
                <c:pt idx="177">
                  <c:v>-3.14227595965906</c:v>
                </c:pt>
                <c:pt idx="178">
                  <c:v>-3.34741015917859</c:v>
                </c:pt>
                <c:pt idx="179">
                  <c:v>-3.54919248277525</c:v>
                </c:pt>
                <c:pt idx="180">
                  <c:v>-3.74725176150156</c:v>
                </c:pt>
                <c:pt idx="181">
                  <c:v>-3.94122283488912</c:v>
                </c:pt>
                <c:pt idx="182">
                  <c:v>-4.13074716006111</c:v>
                </c:pt>
                <c:pt idx="183">
                  <c:v>-4.31547340095887</c:v>
                </c:pt>
                <c:pt idx="184">
                  <c:v>-4.49505799614389</c:v>
                </c:pt>
                <c:pt idx="185">
                  <c:v>-4.66916570377833</c:v>
                </c:pt>
                <c:pt idx="186">
                  <c:v>-4.83747012249694</c:v>
                </c:pt>
                <c:pt idx="187">
                  <c:v>-4.99965418700862</c:v>
                </c:pt>
                <c:pt idx="188">
                  <c:v>-5.15541063742558</c:v>
                </c:pt>
                <c:pt idx="189">
                  <c:v>-5.304442461436</c:v>
                </c:pt>
                <c:pt idx="190">
                  <c:v>-5.44646330857444</c:v>
                </c:pt>
                <c:pt idx="191">
                  <c:v>-5.58119787599975</c:v>
                </c:pt>
                <c:pt idx="192">
                  <c:v>-5.70838226530861</c:v>
                </c:pt>
                <c:pt idx="193">
                  <c:v>-5.82776431007204</c:v>
                </c:pt>
                <c:pt idx="194">
                  <c:v>-5.93910387389872</c:v>
                </c:pt>
                <c:pt idx="195">
                  <c:v>-6.04217311896247</c:v>
                </c:pt>
                <c:pt idx="196">
                  <c:v>-6.13675674507743</c:v>
                </c:pt>
                <c:pt idx="197">
                  <c:v>-6.22265219949662</c:v>
                </c:pt>
                <c:pt idx="198">
                  <c:v>-6.29966985775297</c:v>
                </c:pt>
                <c:pt idx="199">
                  <c:v>-6.36763317594722</c:v>
                </c:pt>
                <c:pt idx="200">
                  <c:v>-6.42637881501344</c:v>
                </c:pt>
                <c:pt idx="201">
                  <c:v>-6.47575673757171</c:v>
                </c:pt>
                <c:pt idx="202">
                  <c:v>-6.51563027806839</c:v>
                </c:pt>
                <c:pt idx="203">
                  <c:v>-6.54587618699361</c:v>
                </c:pt>
                <c:pt idx="204">
                  <c:v>-6.56638465002442</c:v>
                </c:pt>
                <c:pt idx="205">
                  <c:v>-6.57705928301476</c:v>
                </c:pt>
                <c:pt idx="206">
                  <c:v>-6.57781710381101</c:v>
                </c:pt>
                <c:pt idx="207">
                  <c:v>-6.56858848190404</c:v>
                </c:pt>
                <c:pt idx="208">
                  <c:v>-6.54931706699307</c:v>
                </c:pt>
                <c:pt idx="209">
                  <c:v>-6.51995969754438</c:v>
                </c:pt>
                <c:pt idx="210">
                  <c:v>-6.48048629046434</c:v>
                </c:pt>
                <c:pt idx="211">
                  <c:v>-6.43087971302748</c:v>
                </c:pt>
                <c:pt idx="212">
                  <c:v>-6.37113563819332</c:v>
                </c:pt>
                <c:pt idx="213">
                  <c:v>-6.30126238447008</c:v>
                </c:pt>
                <c:pt idx="214">
                  <c:v>-6.2212807414619</c:v>
                </c:pt>
                <c:pt idx="215">
                  <c:v>-6.13122378223682</c:v>
                </c:pt>
                <c:pt idx="216">
                  <c:v>-6.03113666364493</c:v>
                </c:pt>
                <c:pt idx="217">
                  <c:v>-5.92107641567168</c:v>
                </c:pt>
                <c:pt idx="218">
                  <c:v>-5.80111172092472</c:v>
                </c:pt>
                <c:pt idx="219">
                  <c:v>-5.6713226852894</c:v>
                </c:pt>
                <c:pt idx="220">
                  <c:v>-5.53180060077432</c:v>
                </c:pt>
                <c:pt idx="221">
                  <c:v>-5.38264770154137</c:v>
                </c:pt>
                <c:pt idx="222">
                  <c:v>-5.22397691404683</c:v>
                </c:pt>
                <c:pt idx="223">
                  <c:v>-5.05591160221798</c:v>
                </c:pt>
                <c:pt idx="224">
                  <c:v>-4.87858530851804</c:v>
                </c:pt>
                <c:pt idx="225">
                  <c:v>-4.69214149171819</c:v>
                </c:pt>
                <c:pt idx="226">
                  <c:v>-4.49673326215759</c:v>
                </c:pt>
                <c:pt idx="227">
                  <c:v>-4.29252311521509</c:v>
                </c:pt>
                <c:pt idx="228">
                  <c:v>-4.07968266367334</c:v>
                </c:pt>
                <c:pt idx="229">
                  <c:v>-3.85839236961067</c:v>
                </c:pt>
                <c:pt idx="230">
                  <c:v>-3.62884127640677</c:v>
                </c:pt>
                <c:pt idx="231">
                  <c:v>-3.39122674140208</c:v>
                </c:pt>
                <c:pt idx="232">
                  <c:v>-3.14575416970035</c:v>
                </c:pt>
                <c:pt idx="233">
                  <c:v>-2.89263674956601</c:v>
                </c:pt>
                <c:pt idx="234">
                  <c:v>-2.63209518980909</c:v>
                </c:pt>
                <c:pt idx="235">
                  <c:v>-2.36435745951951</c:v>
                </c:pt>
                <c:pt idx="236">
                  <c:v>-2.08965853045891</c:v>
                </c:pt>
                <c:pt idx="237">
                  <c:v>-1.80824012238179</c:v>
                </c:pt>
                <c:pt idx="238">
                  <c:v>-1.52035045150683</c:v>
                </c:pt>
                <c:pt idx="239">
                  <c:v>-1.22624398233791</c:v>
                </c:pt>
                <c:pt idx="240">
                  <c:v>-0.926181182967184</c:v>
                </c:pt>
                <c:pt idx="241">
                  <c:v>-0.620428283987167</c:v>
                </c:pt>
                <c:pt idx="242">
                  <c:v>-0.30925704107608</c:v>
                </c:pt>
                <c:pt idx="243">
                  <c:v>0.00705549870315281</c:v>
                </c:pt>
                <c:pt idx="244">
                  <c:v>0.328227226873082</c:v>
                </c:pt>
                <c:pt idx="245">
                  <c:v>0.653971199816397</c:v>
                </c:pt>
                <c:pt idx="246">
                  <c:v>0.983995861409085</c:v>
                </c:pt>
                <c:pt idx="247">
                  <c:v>1.31800526208212</c:v>
                </c:pt>
                <c:pt idx="248">
                  <c:v>1.65569927444551</c:v>
                </c:pt>
                <c:pt idx="249">
                  <c:v>1.99677380558376</c:v>
                </c:pt>
                <c:pt idx="250">
                  <c:v>2.34092100621012</c:v>
                </c:pt>
                <c:pt idx="251">
                  <c:v>2.68782947684929</c:v>
                </c:pt>
                <c:pt idx="252">
                  <c:v>3.03718447125163</c:v>
                </c:pt>
                <c:pt idx="253">
                  <c:v>3.38866809728074</c:v>
                </c:pt>
                <c:pt idx="254">
                  <c:v>3.74195951550746</c:v>
                </c:pt>
                <c:pt idx="255">
                  <c:v>4.09673513577957</c:v>
                </c:pt>
                <c:pt idx="256">
                  <c:v>4.4526688120493</c:v>
                </c:pt>
                <c:pt idx="257">
                  <c:v>4.80943203575453</c:v>
                </c:pt>
                <c:pt idx="258">
                  <c:v>5.16669412806709</c:v>
                </c:pt>
                <c:pt idx="259">
                  <c:v>5.52412243133256</c:v>
                </c:pt>
                <c:pt idx="260">
                  <c:v>5.8813825000384</c:v>
                </c:pt>
                <c:pt idx="261">
                  <c:v>6.23813829166966</c:v>
                </c:pt>
                <c:pt idx="262">
                  <c:v>6.59405235779093</c:v>
                </c:pt>
                <c:pt idx="263">
                  <c:v>6.94878603574625</c:v>
                </c:pt>
                <c:pt idx="264">
                  <c:v>7.30199964135193</c:v>
                </c:pt>
                <c:pt idx="265">
                  <c:v>7.6533526629637</c:v>
                </c:pt>
                <c:pt idx="266">
                  <c:v>8.00250395725038</c:v>
                </c:pt>
                <c:pt idx="267">
                  <c:v>8.34911194723736</c:v>
                </c:pt>
                <c:pt idx="268">
                  <c:v>8.69283482280434</c:v>
                </c:pt>
                <c:pt idx="269">
                  <c:v>9.03333074419743</c:v>
                </c:pt>
                <c:pt idx="270">
                  <c:v>9.37025804889879</c:v>
                </c:pt>
                <c:pt idx="271">
                  <c:v>9.70327546225417</c:v>
                </c:pt>
                <c:pt idx="272">
                  <c:v>10.0320423122936</c:v>
                </c:pt>
                <c:pt idx="273">
                  <c:v>10.3562187491094</c:v>
                </c:pt>
                <c:pt idx="274">
                  <c:v>10.6754659692106</c:v>
                </c:pt>
                <c:pt idx="275">
                  <c:v>10.9894464452437</c:v>
                </c:pt>
                <c:pt idx="276">
                  <c:v>11.2978241614541</c:v>
                </c:pt>
                <c:pt idx="277">
                  <c:v>11.6002648552731</c:v>
                </c:pt>
                <c:pt idx="278">
                  <c:v>11.8964362653819</c:v>
                </c:pt>
                <c:pt idx="279">
                  <c:v>12.1860083866244</c:v>
                </c:pt>
                <c:pt idx="280">
                  <c:v>12.4686537320794</c:v>
                </c:pt>
                <c:pt idx="281">
                  <c:v>12.7440476026361</c:v>
                </c:pt>
                <c:pt idx="282">
                  <c:v>13.0118683643543</c:v>
                </c:pt>
                <c:pt idx="283">
                  <c:v>13.2717977338979</c:v>
                </c:pt>
                <c:pt idx="284">
                  <c:v>13.523521072289</c:v>
                </c:pt>
                <c:pt idx="285">
                  <c:v>13.7667276872127</c:v>
                </c:pt>
                <c:pt idx="286">
                  <c:v>14.0011111440641</c:v>
                </c:pt>
                <c:pt idx="287">
                  <c:v>14.2263695859098</c:v>
                </c:pt>
                <c:pt idx="288">
                  <c:v>14.4422060624701</c:v>
                </c:pt>
                <c:pt idx="289">
                  <c:v>14.6483288682346</c:v>
                </c:pt>
                <c:pt idx="290">
                  <c:v>14.8444518897339</c:v>
                </c:pt>
                <c:pt idx="291">
                  <c:v>15.0302949619759</c:v>
                </c:pt>
                <c:pt idx="292">
                  <c:v>15.2055842339901</c:v>
                </c:pt>
                <c:pt idx="293">
                  <c:v>15.3700525433735</c:v>
                </c:pt>
                <c:pt idx="294">
                  <c:v>15.5234397996745</c:v>
                </c:pt>
                <c:pt idx="295">
                  <c:v>15.6654933763941</c:v>
                </c:pt>
                <c:pt idx="296">
                  <c:v>15.7959685113054</c:v>
                </c:pt>
                <c:pt idx="297">
                  <c:v>15.914628714746</c:v>
                </c:pt>
                <c:pt idx="298">
                  <c:v>16.0212461854352</c:v>
                </c:pt>
                <c:pt idx="299">
                  <c:v>16.1156022333337</c:v>
                </c:pt>
                <c:pt idx="300">
                  <c:v>16.1974877089351</c:v>
                </c:pt>
                <c:pt idx="301">
                  <c:v>16.2667034383368</c:v>
                </c:pt>
                <c:pt idx="302">
                  <c:v>16.3230606633336</c:v>
                </c:pt>
                <c:pt idx="303">
                  <c:v>16.3663814856897</c:v>
                </c:pt>
                <c:pt idx="304">
                  <c:v>16.3964993146515</c:v>
                </c:pt>
                <c:pt idx="305">
                  <c:v>16.4132593166858</c:v>
                </c:pt>
                <c:pt idx="306">
                  <c:v>16.4165188663158</c:v>
                </c:pt>
                <c:pt idx="307">
                  <c:v>16.406147996836</c:v>
                </c:pt>
                <c:pt idx="308">
                  <c:v>16.3820298495972</c:v>
                </c:pt>
                <c:pt idx="309">
                  <c:v>16.34406112045</c:v>
                </c:pt>
                <c:pt idx="310">
                  <c:v>16.2921525018448</c:v>
                </c:pt>
                <c:pt idx="311">
                  <c:v>16.2262291189877</c:v>
                </c:pt>
                <c:pt idx="312">
                  <c:v>16.1462309583526</c:v>
                </c:pt>
                <c:pt idx="313">
                  <c:v>16.0521132867942</c:v>
                </c:pt>
                <c:pt idx="314">
                  <c:v>15.9438470593677</c:v>
                </c:pt>
                <c:pt idx="315">
                  <c:v>15.8214193139404</c:v>
                </c:pt>
                <c:pt idx="316">
                  <c:v>15.6848335505621</c:v>
                </c:pt>
                <c:pt idx="317">
                  <c:v>15.5341100935221</c:v>
                </c:pt>
                <c:pt idx="318">
                  <c:v>15.3692864339556</c:v>
                </c:pt>
                <c:pt idx="319">
                  <c:v>15.1904175508122</c:v>
                </c:pt>
                <c:pt idx="320">
                  <c:v>14.9975762079649</c:v>
                </c:pt>
                <c:pt idx="321">
                  <c:v>14.7908532252233</c:v>
                </c:pt>
                <c:pt idx="322">
                  <c:v>14.5703577209755</c:v>
                </c:pt>
                <c:pt idx="323">
                  <c:v>14.3362173242285</c:v>
                </c:pt>
                <c:pt idx="324">
                  <c:v>14.0885783537838</c:v>
                </c:pt>
                <c:pt idx="325">
                  <c:v>13.8276059623712</c:v>
                </c:pt>
                <c:pt idx="326">
                  <c:v>13.5534842435627</c:v>
                </c:pt>
                <c:pt idx="327">
                  <c:v>13.2664162994071</c:v>
                </c:pt>
                <c:pt idx="328">
                  <c:v>12.9666242667689</c:v>
                </c:pt>
                <c:pt idx="329">
                  <c:v>12.6543493004838</c:v>
                </c:pt>
                <c:pt idx="330">
                  <c:v>12.329851511576</c:v>
                </c:pt>
                <c:pt idx="331">
                  <c:v>11.9934098588894</c:v>
                </c:pt>
                <c:pt idx="332">
                  <c:v>11.6453219926979</c:v>
                </c:pt>
                <c:pt idx="333">
                  <c:v>11.2859040489873</c:v>
                </c:pt>
                <c:pt idx="334">
                  <c:v>10.9154903933555</c:v>
                </c:pt>
                <c:pt idx="335">
                  <c:v>10.534433313647</c:v>
                </c:pt>
                <c:pt idx="336">
                  <c:v>10.1431026606932</c:v>
                </c:pt>
                <c:pt idx="337">
                  <c:v>9.74188543679895</c:v>
                </c:pt>
                <c:pt idx="338">
                  <c:v>9.33118533181676</c:v>
                </c:pt>
                <c:pt idx="339">
                  <c:v>8.91142220699919</c:v>
                </c:pt>
                <c:pt idx="340">
                  <c:v>8.48303152704852</c:v>
                </c:pt>
                <c:pt idx="341">
                  <c:v>8.04646374108711</c:v>
                </c:pt>
                <c:pt idx="342">
                  <c:v>7.60218361359534</c:v>
                </c:pt>
                <c:pt idx="343">
                  <c:v>7.15066950662435</c:v>
                </c:pt>
                <c:pt idx="344">
                  <c:v>6.6924126149022</c:v>
                </c:pt>
                <c:pt idx="345">
                  <c:v>6.22791615578262</c:v>
                </c:pt>
                <c:pt idx="346">
                  <c:v>5.75769451621545</c:v>
                </c:pt>
                <c:pt idx="347">
                  <c:v>5.28227235925033</c:v>
                </c:pt>
                <c:pt idx="348">
                  <c:v>4.80218369283693</c:v>
                </c:pt>
                <c:pt idx="349">
                  <c:v>4.31797090394093</c:v>
                </c:pt>
                <c:pt idx="350">
                  <c:v>3.83018376123277</c:v>
                </c:pt>
                <c:pt idx="351">
                  <c:v>3.33937838984093</c:v>
                </c:pt>
                <c:pt idx="352">
                  <c:v>2.84611622184389</c:v>
                </c:pt>
                <c:pt idx="353">
                  <c:v>2.35096292633739</c:v>
                </c:pt>
                <c:pt idx="354">
                  <c:v>1.85448732311215</c:v>
                </c:pt>
                <c:pt idx="355">
                  <c:v>1.3572602840236</c:v>
                </c:pt>
                <c:pt idx="356">
                  <c:v>0.859853626283893</c:v>
                </c:pt>
                <c:pt idx="357">
                  <c:v>0.362839001940756</c:v>
                </c:pt>
                <c:pt idx="358">
                  <c:v>-0.133213212166538</c:v>
                </c:pt>
                <c:pt idx="359">
                  <c:v>-0.627735019680586</c:v>
                </c:pt>
                <c:pt idx="360">
                  <c:v>-1.12016190096074</c:v>
                </c:pt>
                <c:pt idx="361">
                  <c:v>-1.60993389610235</c:v>
                </c:pt>
                <c:pt idx="362">
                  <c:v>-2.09649667064127</c:v>
                </c:pt>
                <c:pt idx="363">
                  <c:v>-2.57930255995871</c:v>
                </c:pt>
                <c:pt idx="364">
                  <c:v>-3.05781158859054</c:v>
                </c:pt>
                <c:pt idx="365">
                  <c:v>-3.5314924607892</c:v>
                </c:pt>
              </c:numCache>
            </c:numRef>
          </c:yVal>
          <c:smooth val="0"/>
        </c:ser>
        <c:axId val="42644068"/>
        <c:axId val="79114968"/>
      </c:scatterChart>
      <c:valAx>
        <c:axId val="42644068"/>
        <c:scaling>
          <c:orientation val="minMax"/>
          <c:max val="366"/>
          <c:min val="1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100" spc="-1" strike="noStrike">
                    <a:latin typeface="Arial"/>
                  </a:defRPr>
                </a:pPr>
                <a:r>
                  <a:rPr b="0" sz="1100" spc="-1" strike="noStrike">
                    <a:latin typeface="Arial"/>
                  </a:rPr>
                  <a:t>day</a:t>
                </a:r>
              </a:p>
            </c:rich>
          </c:tx>
          <c:layout>
            <c:manualLayout>
              <c:xMode val="edge"/>
              <c:yMode val="edge"/>
              <c:x val="0.831270317579395"/>
              <c:y val="0.44373950363873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9114968"/>
        <c:crosses val="autoZero"/>
        <c:crossBetween val="midCat"/>
        <c:majorUnit val="30"/>
      </c:valAx>
      <c:valAx>
        <c:axId val="79114968"/>
        <c:scaling>
          <c:orientation val="minMax"/>
          <c:max val="20"/>
          <c:min val="-2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2644068"/>
        <c:crosses val="autoZero"/>
        <c:crossBetween val="midCat"/>
        <c:majorUnit val="2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653822998193859"/>
          <c:y val="0.0772860243465132"/>
          <c:w val="0.903010234798314"/>
          <c:h val="0.849202604510711"/>
        </c:manualLayout>
      </c:layout>
      <c:scatterChart>
        <c:scatterStyle val="line"/>
        <c:varyColors val="0"/>
        <c:ser>
          <c:idx val="0"/>
          <c:order val="0"/>
          <c:spPr>
            <a:solidFill>
              <a:srgbClr val="ff00ff"/>
            </a:solidFill>
            <a:ln w="180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calc!$K$2:$K$366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calc!$U$2:$U$366</c:f>
              <c:numCache>
                <c:formatCode>General</c:formatCode>
                <c:ptCount val="365"/>
                <c:pt idx="0">
                  <c:v>-22.9658060307239</c:v>
                </c:pt>
                <c:pt idx="1">
                  <c:v>-22.8766186428568</c:v>
                </c:pt>
                <c:pt idx="2">
                  <c:v>-22.7798436294979</c:v>
                </c:pt>
                <c:pt idx="3">
                  <c:v>-22.6755283327486</c:v>
                </c:pt>
                <c:pt idx="4">
                  <c:v>-22.56372378604</c:v>
                </c:pt>
                <c:pt idx="5">
                  <c:v>-22.4444846323637</c:v>
                </c:pt>
                <c:pt idx="6">
                  <c:v>-22.3178690377076</c:v>
                </c:pt>
                <c:pt idx="7">
                  <c:v>-22.1839386000536</c:v>
                </c:pt>
                <c:pt idx="8">
                  <c:v>-22.0427582543036</c:v>
                </c:pt>
                <c:pt idx="9">
                  <c:v>-21.8943961735132</c:v>
                </c:pt>
                <c:pt idx="10">
                  <c:v>-21.738923666817</c:v>
                </c:pt>
                <c:pt idx="11">
                  <c:v>-21.5764150744297</c:v>
                </c:pt>
                <c:pt idx="12">
                  <c:v>-21.4069476601146</c:v>
                </c:pt>
                <c:pt idx="13">
                  <c:v>-21.2306015015041</c:v>
                </c:pt>
                <c:pt idx="14">
                  <c:v>-21.0474593786626</c:v>
                </c:pt>
                <c:pt idx="15">
                  <c:v>-20.8576066612602</c:v>
                </c:pt>
                <c:pt idx="16">
                  <c:v>-20.6611311947429</c:v>
                </c:pt>
                <c:pt idx="17">
                  <c:v>-20.4581231858494</c:v>
                </c:pt>
                <c:pt idx="18">
                  <c:v>-20.2486750878372</c:v>
                </c:pt>
                <c:pt idx="19">
                  <c:v>-20.0328814857519</c:v>
                </c:pt>
                <c:pt idx="20">
                  <c:v>-19.8108389820652</c:v>
                </c:pt>
                <c:pt idx="21">
                  <c:v>-19.5826460830009</c:v>
                </c:pt>
                <c:pt idx="22">
                  <c:v>-19.348403085836</c:v>
                </c:pt>
                <c:pt idx="23">
                  <c:v>-19.1082119674623</c:v>
                </c:pt>
                <c:pt idx="24">
                  <c:v>-18.8621762744675</c:v>
                </c:pt>
                <c:pt idx="25">
                  <c:v>-18.6104010149843</c:v>
                </c:pt>
                <c:pt idx="26">
                  <c:v>-18.3529925525256</c:v>
                </c:pt>
                <c:pt idx="27">
                  <c:v>-18.0900585020272</c:v>
                </c:pt>
                <c:pt idx="28">
                  <c:v>-17.8217076282729</c:v>
                </c:pt>
                <c:pt idx="29">
                  <c:v>-17.5480497468822</c:v>
                </c:pt>
                <c:pt idx="30">
                  <c:v>-17.2691956280154</c:v>
                </c:pt>
                <c:pt idx="31">
                  <c:v>-16.9852569029236</c:v>
                </c:pt>
                <c:pt idx="32">
                  <c:v>-16.696345973468</c:v>
                </c:pt>
                <c:pt idx="33">
                  <c:v>-16.4025759247082</c:v>
                </c:pt>
                <c:pt idx="34">
                  <c:v>-16.1040604406441</c:v>
                </c:pt>
                <c:pt idx="35">
                  <c:v>-15.800913723172</c:v>
                </c:pt>
                <c:pt idx="36">
                  <c:v>-15.4932504143294</c:v>
                </c:pt>
                <c:pt idx="37">
                  <c:v>-15.1811855218419</c:v>
                </c:pt>
                <c:pt idx="38">
                  <c:v>-14.864834348016</c:v>
                </c:pt>
                <c:pt idx="39">
                  <c:v>-14.5443124219829</c:v>
                </c:pt>
                <c:pt idx="40">
                  <c:v>-14.2197354352964</c:v>
                </c:pt>
                <c:pt idx="41">
                  <c:v>-13.8912191808703</c:v>
                </c:pt>
                <c:pt idx="42">
                  <c:v>-13.5588794952439</c:v>
                </c:pt>
                <c:pt idx="43">
                  <c:v>-13.2228322041273</c:v>
                </c:pt>
                <c:pt idx="44">
                  <c:v>-12.8831930712048</c:v>
                </c:pt>
                <c:pt idx="45">
                  <c:v>-12.5400777501403</c:v>
                </c:pt>
                <c:pt idx="46">
                  <c:v>-12.1936017397266</c:v>
                </c:pt>
                <c:pt idx="47">
                  <c:v>-11.8438803421225</c:v>
                </c:pt>
                <c:pt idx="48">
                  <c:v>-11.4910286241062</c:v>
                </c:pt>
                <c:pt idx="49">
                  <c:v>-11.1351613812797</c:v>
                </c:pt>
                <c:pt idx="50">
                  <c:v>-10.7763931051271</c:v>
                </c:pt>
                <c:pt idx="51">
                  <c:v>-10.4148379528733</c:v>
                </c:pt>
                <c:pt idx="52">
                  <c:v>-10.0506097200365</c:v>
                </c:pt>
                <c:pt idx="53">
                  <c:v>-9.68382181559448</c:v>
                </c:pt>
                <c:pt idx="54">
                  <c:v>-9.31458723967213</c:v>
                </c:pt>
                <c:pt idx="55">
                  <c:v>-8.94301856366656</c:v>
                </c:pt>
                <c:pt idx="56">
                  <c:v>-8.56922791270556</c:v>
                </c:pt>
                <c:pt idx="57">
                  <c:v>-8.19332695034963</c:v>
                </c:pt>
                <c:pt idx="58">
                  <c:v>-7.81542686544428</c:v>
                </c:pt>
                <c:pt idx="59">
                  <c:v>-7.43563836102177</c:v>
                </c:pt>
                <c:pt idx="60">
                  <c:v>-7.05407164516913</c:v>
                </c:pt>
                <c:pt idx="61">
                  <c:v>-6.67083642374915</c:v>
                </c:pt>
                <c:pt idx="62">
                  <c:v>-6.28604189488993</c:v>
                </c:pt>
                <c:pt idx="63">
                  <c:v>-5.89979674515716</c:v>
                </c:pt>
                <c:pt idx="64">
                  <c:v>-5.51220914729505</c:v>
                </c:pt>
                <c:pt idx="65">
                  <c:v>-5.12338675945805</c:v>
                </c:pt>
                <c:pt idx="66">
                  <c:v>-4.7334367258436</c:v>
                </c:pt>
                <c:pt idx="67">
                  <c:v>-4.34246567862736</c:v>
                </c:pt>
                <c:pt idx="68">
                  <c:v>-3.95057974111225</c:v>
                </c:pt>
                <c:pt idx="69">
                  <c:v>-3.55788453201283</c:v>
                </c:pt>
                <c:pt idx="70">
                  <c:v>-3.16448517078242</c:v>
                </c:pt>
                <c:pt idx="71">
                  <c:v>-2.77048628389523</c:v>
                </c:pt>
                <c:pt idx="72">
                  <c:v>-2.37599201200941</c:v>
                </c:pt>
                <c:pt idx="73">
                  <c:v>-1.98110601791968</c:v>
                </c:pt>
                <c:pt idx="74">
                  <c:v>-1.58593149522193</c:v>
                </c:pt>
                <c:pt idx="75">
                  <c:v>-1.19057117762207</c:v>
                </c:pt>
                <c:pt idx="76">
                  <c:v>-0.795127348787044</c:v>
                </c:pt>
                <c:pt idx="77">
                  <c:v>-0.399701852685598</c:v>
                </c:pt>
                <c:pt idx="78">
                  <c:v>-0.00439610433635525</c:v>
                </c:pt>
                <c:pt idx="79">
                  <c:v>0.39068889912445</c:v>
                </c:pt>
                <c:pt idx="80">
                  <c:v>0.785452567102568</c:v>
                </c:pt>
                <c:pt idx="81">
                  <c:v>1.17979470403058</c:v>
                </c:pt>
                <c:pt idx="82">
                  <c:v>1.57361549772601</c:v>
                </c:pt>
                <c:pt idx="83">
                  <c:v>1.96681550770566</c:v>
                </c:pt>
                <c:pt idx="84">
                  <c:v>2.35929565352941</c:v>
                </c:pt>
                <c:pt idx="85">
                  <c:v>2.75095720321632</c:v>
                </c:pt>
                <c:pt idx="86">
                  <c:v>3.14170176183176</c:v>
                </c:pt>
                <c:pt idx="87">
                  <c:v>3.53143126029004</c:v>
                </c:pt>
                <c:pt idx="88">
                  <c:v>3.92004794444217</c:v>
                </c:pt>
                <c:pt idx="89">
                  <c:v>4.30745436452362</c:v>
                </c:pt>
                <c:pt idx="90">
                  <c:v>4.69355336500886</c:v>
                </c:pt>
                <c:pt idx="91">
                  <c:v>5.07824807494996</c:v>
                </c:pt>
                <c:pt idx="92">
                  <c:v>5.46144189886201</c:v>
                </c:pt>
                <c:pt idx="93">
                  <c:v>5.84303850820449</c:v>
                </c:pt>
                <c:pt idx="94">
                  <c:v>6.22294183353736</c:v>
                </c:pt>
                <c:pt idx="95">
                  <c:v>6.60105605740216</c:v>
                </c:pt>
                <c:pt idx="96">
                  <c:v>6.97728560799382</c:v>
                </c:pt>
                <c:pt idx="97">
                  <c:v>7.35153515367934</c:v>
                </c:pt>
                <c:pt idx="98">
                  <c:v>7.72370959843043</c:v>
                </c:pt>
                <c:pt idx="99">
                  <c:v>8.09371407822263</c:v>
                </c:pt>
                <c:pt idx="100">
                  <c:v>8.46145395845928</c:v>
                </c:pt>
                <c:pt idx="101">
                  <c:v>8.82683483248833</c:v>
                </c:pt>
                <c:pt idx="102">
                  <c:v>9.18976252125202</c:v>
                </c:pt>
                <c:pt idx="103">
                  <c:v>9.55014307414288</c:v>
                </c:pt>
                <c:pt idx="104">
                  <c:v>9.90788277111109</c:v>
                </c:pt>
                <c:pt idx="105">
                  <c:v>10.2628881260781</c:v>
                </c:pt>
                <c:pt idx="106">
                  <c:v>10.6150658917157</c:v>
                </c:pt>
                <c:pt idx="107">
                  <c:v>10.9643230656361</c:v>
                </c:pt>
                <c:pt idx="108">
                  <c:v>11.3105668980434</c:v>
                </c:pt>
                <c:pt idx="109">
                  <c:v>11.6537049009003</c:v>
                </c:pt>
                <c:pt idx="110">
                  <c:v>11.9936448586511</c:v>
                </c:pt>
                <c:pt idx="111">
                  <c:v>12.3302948405475</c:v>
                </c:pt>
                <c:pt idx="112">
                  <c:v>12.6635632146208</c:v>
                </c:pt>
                <c:pt idx="113">
                  <c:v>12.9933586633353</c:v>
                </c:pt>
                <c:pt idx="114">
                  <c:v>13.3195902009683</c:v>
                </c:pt>
                <c:pt idx="115">
                  <c:v>13.6421671927418</c:v>
                </c:pt>
                <c:pt idx="116">
                  <c:v>13.9609993757422</c:v>
                </c:pt>
                <c:pt idx="117">
                  <c:v>14.2759968816501</c:v>
                </c:pt>
                <c:pt idx="118">
                  <c:v>14.5870702613099</c:v>
                </c:pt>
                <c:pt idx="119">
                  <c:v>14.8941305111513</c:v>
                </c:pt>
                <c:pt idx="120">
                  <c:v>15.1970891014816</c:v>
                </c:pt>
                <c:pt idx="121">
                  <c:v>15.4958580066542</c:v>
                </c:pt>
                <c:pt idx="122">
                  <c:v>15.7903497371235</c:v>
                </c:pt>
                <c:pt idx="123">
                  <c:v>16.0804773733803</c:v>
                </c:pt>
                <c:pt idx="124">
                  <c:v>16.3661546017608</c:v>
                </c:pt>
                <c:pt idx="125">
                  <c:v>16.6472957521213</c:v>
                </c:pt>
                <c:pt idx="126">
                  <c:v>16.9238158373566</c:v>
                </c:pt>
                <c:pt idx="127">
                  <c:v>17.1956305947293</c:v>
                </c:pt>
                <c:pt idx="128">
                  <c:v>17.4626565289944</c:v>
                </c:pt>
                <c:pt idx="129">
                  <c:v>17.7248109572619</c:v>
                </c:pt>
                <c:pt idx="130">
                  <c:v>17.9820120555556</c:v>
                </c:pt>
                <c:pt idx="131">
                  <c:v>18.2341789070253</c:v>
                </c:pt>
                <c:pt idx="132">
                  <c:v>18.4812315517254</c:v>
                </c:pt>
                <c:pt idx="133">
                  <c:v>18.7230910379136</c:v>
                </c:pt>
                <c:pt idx="134">
                  <c:v>18.9596794747786</c:v>
                </c:pt>
                <c:pt idx="135">
                  <c:v>19.190920086506</c:v>
                </c:pt>
                <c:pt idx="136">
                  <c:v>19.4167372676026</c:v>
                </c:pt>
                <c:pt idx="137">
                  <c:v>19.6370566393608</c:v>
                </c:pt>
                <c:pt idx="138">
                  <c:v>19.8518051073573</c:v>
                </c:pt>
                <c:pt idx="139">
                  <c:v>20.0609109198729</c:v>
                </c:pt>
                <c:pt idx="140">
                  <c:v>20.2643037270944</c:v>
                </c:pt>
                <c:pt idx="141">
                  <c:v>20.4619146409765</c:v>
                </c:pt>
                <c:pt idx="142">
                  <c:v>20.6536762956097</c:v>
                </c:pt>
                <c:pt idx="143">
                  <c:v>20.8395229079541</c:v>
                </c:pt>
                <c:pt idx="144">
                  <c:v>21.0193903387847</c:v>
                </c:pt>
                <c:pt idx="145">
                  <c:v>21.1932161536714</c:v>
                </c:pt>
                <c:pt idx="146">
                  <c:v>21.3609396838517</c:v>
                </c:pt>
                <c:pt idx="147">
                  <c:v>21.5225020867989</c:v>
                </c:pt>
                <c:pt idx="148">
                  <c:v>21.6778464063246</c:v>
                </c:pt>
                <c:pt idx="149">
                  <c:v>21.8269176320337</c:v>
                </c:pt>
                <c:pt idx="150">
                  <c:v>21.9696627579413</c:v>
                </c:pt>
                <c:pt idx="151">
                  <c:v>22.1060308400756</c:v>
                </c:pt>
                <c:pt idx="152">
                  <c:v>22.2359730528752</c:v>
                </c:pt>
                <c:pt idx="153">
                  <c:v>22.3594427441978</c:v>
                </c:pt>
                <c:pt idx="154">
                  <c:v>22.4763954887496</c:v>
                </c:pt>
                <c:pt idx="155">
                  <c:v>22.5867891397576</c:v>
                </c:pt>
                <c:pt idx="156">
                  <c:v>22.6905838786988</c:v>
                </c:pt>
                <c:pt idx="157">
                  <c:v>22.787742262909</c:v>
                </c:pt>
                <c:pt idx="158">
                  <c:v>22.8782292709015</c:v>
                </c:pt>
                <c:pt idx="159">
                  <c:v>22.9620123452216</c:v>
                </c:pt>
                <c:pt idx="160">
                  <c:v>23.0390614326824</c:v>
                </c:pt>
                <c:pt idx="161">
                  <c:v>23.1093490218255</c:v>
                </c:pt>
                <c:pt idx="162">
                  <c:v>23.1728501774604</c:v>
                </c:pt>
                <c:pt idx="163">
                  <c:v>23.2295425721507</c:v>
                </c:pt>
                <c:pt idx="164">
                  <c:v>23.2794065145191</c:v>
                </c:pt>
                <c:pt idx="165">
                  <c:v>23.3224249742592</c:v>
                </c:pt>
                <c:pt idx="166">
                  <c:v>23.3585836037508</c:v>
                </c:pt>
                <c:pt idx="167">
                  <c:v>23.3878707561903</c:v>
                </c:pt>
                <c:pt idx="168">
                  <c:v>23.4102775001598</c:v>
                </c:pt>
                <c:pt idx="169">
                  <c:v>23.4257976305713</c:v>
                </c:pt>
                <c:pt idx="170">
                  <c:v>23.4344276759389</c:v>
                </c:pt>
                <c:pt idx="171">
                  <c:v>23.4361669019446</c:v>
                </c:pt>
                <c:pt idx="172">
                  <c:v>23.4310173112778</c:v>
                </c:pt>
                <c:pt idx="173">
                  <c:v>23.4189836397452</c:v>
                </c:pt>
                <c:pt idx="174">
                  <c:v>23.4000733486597</c:v>
                </c:pt>
                <c:pt idx="175">
                  <c:v>23.3742966135366</c:v>
                </c:pt>
                <c:pt idx="176">
                  <c:v>23.3416663091327</c:v>
                </c:pt>
                <c:pt idx="177">
                  <c:v>23.3021979908868</c:v>
                </c:pt>
                <c:pt idx="178">
                  <c:v>23.2559098728269</c:v>
                </c:pt>
                <c:pt idx="179">
                  <c:v>23.2028228020267</c:v>
                </c:pt>
                <c:pt idx="180">
                  <c:v>23.1429602297079</c:v>
                </c:pt>
                <c:pt idx="181">
                  <c:v>23.0763481790926</c:v>
                </c:pt>
                <c:pt idx="182">
                  <c:v>23.0030152101269</c:v>
                </c:pt>
                <c:pt idx="183">
                  <c:v>22.9229923812049</c:v>
                </c:pt>
                <c:pt idx="184">
                  <c:v>22.8363132080337</c:v>
                </c:pt>
                <c:pt idx="185">
                  <c:v>22.7430136197875</c:v>
                </c:pt>
                <c:pt idx="186">
                  <c:v>22.643131912708</c:v>
                </c:pt>
                <c:pt idx="187">
                  <c:v>22.53670870132</c:v>
                </c:pt>
                <c:pt idx="188">
                  <c:v>22.4237868674266</c:v>
                </c:pt>
                <c:pt idx="189">
                  <c:v>22.3044115070673</c:v>
                </c:pt>
                <c:pt idx="190">
                  <c:v>22.1786298756155</c:v>
                </c:pt>
                <c:pt idx="191">
                  <c:v>22.0464913312007</c:v>
                </c:pt>
                <c:pt idx="192">
                  <c:v>21.9080472766446</c:v>
                </c:pt>
                <c:pt idx="193">
                  <c:v>21.7633511000948</c:v>
                </c:pt>
                <c:pt idx="194">
                  <c:v>21.6124581145457</c:v>
                </c:pt>
                <c:pt idx="195">
                  <c:v>21.4554254964388</c:v>
                </c:pt>
                <c:pt idx="196">
                  <c:v>21.2923122235213</c:v>
                </c:pt>
                <c:pt idx="197">
                  <c:v>21.1231790121525</c:v>
                </c:pt>
                <c:pt idx="198">
                  <c:v>20.9480882542344</c:v>
                </c:pt>
                <c:pt idx="199">
                  <c:v>20.7671039539513</c:v>
                </c:pt>
                <c:pt idx="200">
                  <c:v>20.5802916644801</c:v>
                </c:pt>
                <c:pt idx="201">
                  <c:v>20.3877184248453</c:v>
                </c:pt>
                <c:pt idx="202">
                  <c:v>20.1894526970825</c:v>
                </c:pt>
                <c:pt idx="203">
                  <c:v>19.9855643038553</c:v>
                </c:pt>
                <c:pt idx="204">
                  <c:v>19.776124366688</c:v>
                </c:pt>
                <c:pt idx="205">
                  <c:v>19.5612052449416</c:v>
                </c:pt>
                <c:pt idx="206">
                  <c:v>19.340880475675</c:v>
                </c:pt>
                <c:pt idx="207">
                  <c:v>19.1152247145186</c:v>
                </c:pt>
                <c:pt idx="208">
                  <c:v>18.8843136776716</c:v>
                </c:pt>
                <c:pt idx="209">
                  <c:v>18.6482240851361</c:v>
                </c:pt>
                <c:pt idx="210">
                  <c:v>18.4070336052953</c:v>
                </c:pt>
                <c:pt idx="211">
                  <c:v>18.1608208009191</c:v>
                </c:pt>
                <c:pt idx="212">
                  <c:v>17.9096650766922</c:v>
                </c:pt>
                <c:pt idx="213">
                  <c:v>17.653646628332</c:v>
                </c:pt>
                <c:pt idx="214">
                  <c:v>17.3928463933768</c:v>
                </c:pt>
                <c:pt idx="215">
                  <c:v>17.1273460036969</c:v>
                </c:pt>
                <c:pt idx="216">
                  <c:v>16.8572277397803</c:v>
                </c:pt>
                <c:pt idx="217">
                  <c:v>16.5825744868508</c:v>
                </c:pt>
                <c:pt idx="218">
                  <c:v>16.3034696928407</c:v>
                </c:pt>
                <c:pt idx="219">
                  <c:v>16.0199973282632</c:v>
                </c:pt>
                <c:pt idx="220">
                  <c:v>15.7322418480021</c:v>
                </c:pt>
                <c:pt idx="221">
                  <c:v>15.440288155033</c:v>
                </c:pt>
                <c:pt idx="222">
                  <c:v>15.1442215660988</c:v>
                </c:pt>
                <c:pt idx="223">
                  <c:v>14.8441277793355</c:v>
                </c:pt>
                <c:pt idx="224">
                  <c:v>14.5400928438506</c:v>
                </c:pt>
                <c:pt idx="225">
                  <c:v>14.2322031312485</c:v>
                </c:pt>
                <c:pt idx="226">
                  <c:v>13.9205453090993</c:v>
                </c:pt>
                <c:pt idx="227">
                  <c:v>13.6052063163235</c:v>
                </c:pt>
                <c:pt idx="228">
                  <c:v>13.2862733404839</c:v>
                </c:pt>
                <c:pt idx="229">
                  <c:v>12.963833796958</c:v>
                </c:pt>
                <c:pt idx="230">
                  <c:v>12.6379753099607</c:v>
                </c:pt>
                <c:pt idx="231">
                  <c:v>12.3087856953913</c:v>
                </c:pt>
                <c:pt idx="232">
                  <c:v>11.9763529454716</c:v>
                </c:pt>
                <c:pt idx="233">
                  <c:v>11.6407652151298</c:v>
                </c:pt>
                <c:pt idx="234">
                  <c:v>11.3021108101067</c:v>
                </c:pt>
                <c:pt idx="235">
                  <c:v>10.9604781767272</c:v>
                </c:pt>
                <c:pt idx="236">
                  <c:v>10.6159558933026</c:v>
                </c:pt>
                <c:pt idx="237">
                  <c:v>10.2686326631179</c:v>
                </c:pt>
                <c:pt idx="238">
                  <c:v>9.91859730895169</c:v>
                </c:pt>
                <c:pt idx="239">
                  <c:v>9.56593876908962</c:v>
                </c:pt>
                <c:pt idx="240">
                  <c:v>9.21074609476484</c:v>
                </c:pt>
                <c:pt idx="241">
                  <c:v>8.85310844900122</c:v>
                </c:pt>
                <c:pt idx="242">
                  <c:v>8.49311510678178</c:v>
                </c:pt>
                <c:pt idx="243">
                  <c:v>8.13085545649592</c:v>
                </c:pt>
                <c:pt idx="244">
                  <c:v>7.76641900263095</c:v>
                </c:pt>
                <c:pt idx="245">
                  <c:v>7.39989536962535</c:v>
                </c:pt>
                <c:pt idx="246">
                  <c:v>7.03137430684632</c:v>
                </c:pt>
                <c:pt idx="247">
                  <c:v>6.6609456946425</c:v>
                </c:pt>
                <c:pt idx="248">
                  <c:v>6.2886995513901</c:v>
                </c:pt>
                <c:pt idx="249">
                  <c:v>5.91472604151342</c:v>
                </c:pt>
                <c:pt idx="250">
                  <c:v>5.53911548439448</c:v>
                </c:pt>
                <c:pt idx="251">
                  <c:v>5.16195836412105</c:v>
                </c:pt>
                <c:pt idx="252">
                  <c:v>4.78334534003791</c:v>
                </c:pt>
                <c:pt idx="253">
                  <c:v>4.40336725801385</c:v>
                </c:pt>
                <c:pt idx="254">
                  <c:v>4.02211516238945</c:v>
                </c:pt>
                <c:pt idx="255">
                  <c:v>3.63968030854071</c:v>
                </c:pt>
                <c:pt idx="256">
                  <c:v>3.25615417600133</c:v>
                </c:pt>
                <c:pt idx="257">
                  <c:v>2.87162848209022</c:v>
                </c:pt>
                <c:pt idx="258">
                  <c:v>2.48619519597899</c:v>
                </c:pt>
                <c:pt idx="259">
                  <c:v>2.09994655314735</c:v>
                </c:pt>
                <c:pt idx="260">
                  <c:v>1.71297507016925</c:v>
                </c:pt>
                <c:pt idx="261">
                  <c:v>1.32537355975888</c:v>
                </c:pt>
                <c:pt idx="262">
                  <c:v>0.93723514603526</c:v>
                </c:pt>
                <c:pt idx="263">
                  <c:v>0.548653279927444</c:v>
                </c:pt>
                <c:pt idx="264">
                  <c:v>0.159721754669323</c:v>
                </c:pt>
                <c:pt idx="265">
                  <c:v>-0.229465278677878</c:v>
                </c:pt>
                <c:pt idx="266">
                  <c:v>-0.618813295744456</c:v>
                </c:pt>
                <c:pt idx="267">
                  <c:v>-1.00822738347028</c:v>
                </c:pt>
                <c:pt idx="268">
                  <c:v>-1.3976122248852</c:v>
                </c:pt>
                <c:pt idx="269">
                  <c:v>-1.7868720841248</c:v>
                </c:pt>
                <c:pt idx="270">
                  <c:v>-2.17591079174453</c:v>
                </c:pt>
                <c:pt idx="271">
                  <c:v>-2.56463173038982</c:v>
                </c:pt>
                <c:pt idx="272">
                  <c:v>-2.95293782091514</c:v>
                </c:pt>
                <c:pt idx="273">
                  <c:v>-3.34073150899905</c:v>
                </c:pt>
                <c:pt idx="274">
                  <c:v>-3.72791475233844</c:v>
                </c:pt>
                <c:pt idx="275">
                  <c:v>-4.11438900849424</c:v>
                </c:pt>
                <c:pt idx="276">
                  <c:v>-4.5000552234676</c:v>
                </c:pt>
                <c:pt idx="277">
                  <c:v>-4.88481382107321</c:v>
                </c:pt>
                <c:pt idx="278">
                  <c:v>-5.26856469319495</c:v>
                </c:pt>
                <c:pt idx="279">
                  <c:v>-5.65120719100639</c:v>
                </c:pt>
                <c:pt idx="280">
                  <c:v>-6.03264011722833</c:v>
                </c:pt>
                <c:pt idx="281">
                  <c:v>-6.41276171952068</c:v>
                </c:pt>
                <c:pt idx="282">
                  <c:v>-6.79146968507589</c:v>
                </c:pt>
                <c:pt idx="283">
                  <c:v>-7.1686611365144</c:v>
                </c:pt>
                <c:pt idx="284">
                  <c:v>-7.54423262917008</c:v>
                </c:pt>
                <c:pt idx="285">
                  <c:v>-7.91808014984115</c:v>
                </c:pt>
                <c:pt idx="286">
                  <c:v>-8.29009911711488</c:v>
                </c:pt>
                <c:pt idx="287">
                  <c:v>-8.66018438335071</c:v>
                </c:pt>
                <c:pt idx="288">
                  <c:v>-9.02823023840693</c:v>
                </c:pt>
                <c:pt idx="289">
                  <c:v>-9.39413041522428</c:v>
                </c:pt>
                <c:pt idx="290">
                  <c:v>-9.7577780973451</c:v>
                </c:pt>
                <c:pt idx="291">
                  <c:v>-10.1190659284714</c:v>
                </c:pt>
                <c:pt idx="292">
                  <c:v>-10.4778860241569</c:v>
                </c:pt>
                <c:pt idx="293">
                  <c:v>-10.8341299857269</c:v>
                </c:pt>
                <c:pt idx="294">
                  <c:v>-11.1876889165278</c:v>
                </c:pt>
                <c:pt idx="295">
                  <c:v>-11.5384534405961</c:v>
                </c:pt>
                <c:pt idx="296">
                  <c:v>-11.8863137238443</c:v>
                </c:pt>
                <c:pt idx="297">
                  <c:v>-12.2311594978536</c:v>
                </c:pt>
                <c:pt idx="298">
                  <c:v>-12.5728800863719</c:v>
                </c:pt>
                <c:pt idx="299">
                  <c:v>-12.9113644345986</c:v>
                </c:pt>
                <c:pt idx="300">
                  <c:v>-13.2465011413464</c:v>
                </c:pt>
                <c:pt idx="301">
                  <c:v>-13.5781784941609</c:v>
                </c:pt>
                <c:pt idx="302">
                  <c:v>-13.9062845074803</c:v>
                </c:pt>
                <c:pt idx="303">
                  <c:v>-14.2307069639066</c:v>
                </c:pt>
                <c:pt idx="304">
                  <c:v>-14.5513334586557</c:v>
                </c:pt>
                <c:pt idx="305">
                  <c:v>-14.8680514472549</c:v>
                </c:pt>
                <c:pt idx="306">
                  <c:v>-15.1807482965409</c:v>
                </c:pt>
                <c:pt idx="307">
                  <c:v>-15.4893113390026</c:v>
                </c:pt>
                <c:pt idx="308">
                  <c:v>-15.7936279305193</c:v>
                </c:pt>
                <c:pt idx="309">
                  <c:v>-16.0935855115165</c:v>
                </c:pt>
                <c:pt idx="310">
                  <c:v>-16.3890716715639</c:v>
                </c:pt>
                <c:pt idx="311">
                  <c:v>-16.6799742174349</c:v>
                </c:pt>
                <c:pt idx="312">
                  <c:v>-16.9661812446063</c:v>
                </c:pt>
                <c:pt idx="313">
                  <c:v>-17.2475812122083</c:v>
                </c:pt>
                <c:pt idx="314">
                  <c:v>-17.524063021387</c:v>
                </c:pt>
                <c:pt idx="315">
                  <c:v>-17.7955160970341</c:v>
                </c:pt>
                <c:pt idx="316">
                  <c:v>-18.0618304728454</c:v>
                </c:pt>
                <c:pt idx="317">
                  <c:v>-18.3228968796188</c:v>
                </c:pt>
                <c:pt idx="318">
                  <c:v>-18.578606836723</c:v>
                </c:pt>
                <c:pt idx="319">
                  <c:v>-18.8288527466157</c:v>
                </c:pt>
                <c:pt idx="320">
                  <c:v>-19.0735279923111</c:v>
                </c:pt>
                <c:pt idx="321">
                  <c:v>-19.312527037638</c:v>
                </c:pt>
                <c:pt idx="322">
                  <c:v>-19.5457455301498</c:v>
                </c:pt>
                <c:pt idx="323">
                  <c:v>-19.7730804064974</c:v>
                </c:pt>
                <c:pt idx="324">
                  <c:v>-19.9944300000814</c:v>
                </c:pt>
                <c:pt idx="325">
                  <c:v>-20.2096941507671</c:v>
                </c:pt>
                <c:pt idx="326">
                  <c:v>-20.4187743164343</c:v>
                </c:pt>
                <c:pt idx="327">
                  <c:v>-20.6215736861058</c:v>
                </c:pt>
                <c:pt idx="328">
                  <c:v>-20.8179972943994</c:v>
                </c:pt>
                <c:pt idx="329">
                  <c:v>-21.0079521370111</c:v>
                </c:pt>
                <c:pt idx="330">
                  <c:v>-21.1913472869269</c:v>
                </c:pt>
                <c:pt idx="331">
                  <c:v>-21.368094011055</c:v>
                </c:pt>
                <c:pt idx="332">
                  <c:v>-21.5381058869373</c:v>
                </c:pt>
                <c:pt idx="333">
                  <c:v>-21.7012989192041</c:v>
                </c:pt>
                <c:pt idx="334">
                  <c:v>-21.8575916554055</c:v>
                </c:pt>
                <c:pt idx="335">
                  <c:v>-22.0069053008597</c:v>
                </c:pt>
                <c:pt idx="336">
                  <c:v>-22.1491638321372</c:v>
                </c:pt>
                <c:pt idx="337">
                  <c:v>-22.2842941087966</c:v>
                </c:pt>
                <c:pt idx="338">
                  <c:v>-22.4122259829867</c:v>
                </c:pt>
                <c:pt idx="339">
                  <c:v>-22.5328924065204</c:v>
                </c:pt>
                <c:pt idx="340">
                  <c:v>-22.6462295350268</c:v>
                </c:pt>
                <c:pt idx="341">
                  <c:v>-22.7521768287965</c:v>
                </c:pt>
                <c:pt idx="342">
                  <c:v>-22.8506771499265</c:v>
                </c:pt>
                <c:pt idx="343">
                  <c:v>-22.9416768553899</c:v>
                </c:pt>
                <c:pt idx="344">
                  <c:v>-23.0251258856598</c:v>
                </c:pt>
                <c:pt idx="345">
                  <c:v>-23.100977848524</c:v>
                </c:pt>
                <c:pt idx="346">
                  <c:v>-23.1691900977509</c:v>
                </c:pt>
                <c:pt idx="347">
                  <c:v>-23.2297238062763</c:v>
                </c:pt>
                <c:pt idx="348">
                  <c:v>-23.2825440336019</c:v>
                </c:pt>
                <c:pt idx="349">
                  <c:v>-23.327619787118</c:v>
                </c:pt>
                <c:pt idx="350">
                  <c:v>-23.364924077088</c:v>
                </c:pt>
                <c:pt idx="351">
                  <c:v>-23.3944339650534</c:v>
                </c:pt>
                <c:pt idx="352">
                  <c:v>-23.4161306054506</c:v>
                </c:pt>
                <c:pt idx="353">
                  <c:v>-23.4299992802572</c:v>
                </c:pt>
                <c:pt idx="354">
                  <c:v>-23.4360294265144</c:v>
                </c:pt>
                <c:pt idx="355">
                  <c:v>-23.4342146566085</c:v>
                </c:pt>
                <c:pt idx="356">
                  <c:v>-23.4245527712224</c:v>
                </c:pt>
                <c:pt idx="357">
                  <c:v>-23.4070457649037</c:v>
                </c:pt>
                <c:pt idx="358">
                  <c:v>-23.3816998242309</c:v>
                </c:pt>
                <c:pt idx="359">
                  <c:v>-23.3485253185886</c:v>
                </c:pt>
                <c:pt idx="360">
                  <c:v>-23.3075367836034</c:v>
                </c:pt>
                <c:pt idx="361">
                  <c:v>-23.2587528973178</c:v>
                </c:pt>
                <c:pt idx="362">
                  <c:v>-23.2021964492184</c:v>
                </c:pt>
                <c:pt idx="363">
                  <c:v>-23.1378943022629</c:v>
                </c:pt>
                <c:pt idx="364">
                  <c:v>-23.0658773480824</c:v>
                </c:pt>
              </c:numCache>
            </c:numRef>
          </c:yVal>
          <c:smooth val="0"/>
        </c:ser>
        <c:axId val="54583401"/>
        <c:axId val="9926844"/>
      </c:scatterChart>
      <c:valAx>
        <c:axId val="54583401"/>
        <c:scaling>
          <c:orientation val="minMax"/>
          <c:max val="365"/>
          <c:min val="1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100" spc="-1" strike="noStrike">
                    <a:latin typeface="Arial"/>
                  </a:defRPr>
                </a:pPr>
                <a:r>
                  <a:rPr b="0" sz="1100" spc="-1" strike="noStrike">
                    <a:latin typeface="Arial"/>
                  </a:rPr>
                  <a:t>day</a:t>
                </a:r>
              </a:p>
            </c:rich>
          </c:tx>
          <c:layout>
            <c:manualLayout>
              <c:xMode val="edge"/>
              <c:yMode val="edge"/>
              <c:x val="0.894581577363034"/>
              <c:y val="0.4256865150514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926844"/>
        <c:crosses val="autoZero"/>
        <c:crossBetween val="midCat"/>
        <c:majorUnit val="30"/>
      </c:valAx>
      <c:valAx>
        <c:axId val="9926844"/>
        <c:scaling>
          <c:orientation val="minMax"/>
          <c:max val="25"/>
          <c:min val="-25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100" spc="-1" strike="noStrike">
                    <a:latin typeface="Arial"/>
                  </a:defRPr>
                </a:pPr>
                <a:r>
                  <a:rPr b="0" sz="1100" spc="-1" strike="noStrike">
                    <a:latin typeface="Arial"/>
                  </a:rPr>
                  <a:t>declination</a:t>
                </a:r>
              </a:p>
            </c:rich>
          </c:tx>
          <c:layout>
            <c:manualLayout>
              <c:xMode val="edge"/>
              <c:yMode val="edge"/>
              <c:x val="0.0758579169175196"/>
              <c:y val="0.0808719448900632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4583401"/>
        <c:crosses val="autoZero"/>
        <c:crossBetween val="midCat"/>
        <c:majorUnit val="5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Geocentric distance of the Sun / AU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08296398027343"/>
          <c:y val="0.119309123117803"/>
          <c:w val="0.882452088145327"/>
          <c:h val="0.809388839681134"/>
        </c:manualLayout>
      </c:layout>
      <c:scatterChart>
        <c:scatterStyle val="line"/>
        <c:varyColors val="0"/>
        <c:ser>
          <c:idx val="0"/>
          <c:order val="0"/>
          <c:spPr>
            <a:solidFill>
              <a:srgbClr val="0000ff"/>
            </a:solidFill>
            <a:ln w="180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calc!$K$2:$K$367</c:f>
              <c:numCache>
                <c:formatCode>General</c:formatCode>
                <c:ptCount val="36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</c:numCache>
            </c:numRef>
          </c:xVal>
          <c:yVal>
            <c:numRef>
              <c:f>calc!$AD$2:$AD$367</c:f>
              <c:numCache>
                <c:formatCode>General</c:formatCode>
                <c:ptCount val="366"/>
                <c:pt idx="0">
                  <c:v>0.98334768268221</c:v>
                </c:pt>
                <c:pt idx="1">
                  <c:v>0.983339967680056</c:v>
                </c:pt>
                <c:pt idx="2">
                  <c:v>0.983335812942691</c:v>
                </c:pt>
                <c:pt idx="3">
                  <c:v>0.983335267621833</c:v>
                </c:pt>
                <c:pt idx="4">
                  <c:v>0.983338463984109</c:v>
                </c:pt>
                <c:pt idx="5">
                  <c:v>0.98334560293472</c:v>
                </c:pt>
                <c:pt idx="6">
                  <c:v>0.983356934581971</c:v>
                </c:pt>
                <c:pt idx="7">
                  <c:v>0.983372736691158</c:v>
                </c:pt>
                <c:pt idx="8">
                  <c:v>0.983393293938706</c:v>
                </c:pt>
                <c:pt idx="9">
                  <c:v>0.983418880437574</c:v>
                </c:pt>
                <c:pt idx="10">
                  <c:v>0.983449747159629</c:v>
                </c:pt>
                <c:pt idx="11">
                  <c:v>0.983486114801527</c:v>
                </c:pt>
                <c:pt idx="12">
                  <c:v>0.983528171540188</c:v>
                </c:pt>
                <c:pt idx="13">
                  <c:v>0.98357607421546</c:v>
                </c:pt>
                <c:pt idx="14">
                  <c:v>0.983629950933407</c:v>
                </c:pt>
                <c:pt idx="15">
                  <c:v>0.983689903003007</c:v>
                </c:pt>
                <c:pt idx="16">
                  <c:v>0.983756004508659</c:v>
                </c:pt>
                <c:pt idx="17">
                  <c:v>0.983828298594714</c:v>
                </c:pt>
                <c:pt idx="18">
                  <c:v>0.983906790533758</c:v>
                </c:pt>
                <c:pt idx="19">
                  <c:v>0.98399143866094</c:v>
                </c:pt>
                <c:pt idx="20">
                  <c:v>0.98408214507132</c:v>
                </c:pt>
                <c:pt idx="21">
                  <c:v>0.984178748422002</c:v>
                </c:pt>
                <c:pt idx="22">
                  <c:v>0.984281021152815</c:v>
                </c:pt>
                <c:pt idx="23">
                  <c:v>0.9843886729271</c:v>
                </c:pt>
                <c:pt idx="24">
                  <c:v>0.98450136118071</c:v>
                </c:pt>
                <c:pt idx="25">
                  <c:v>0.984618708514979</c:v>
                </c:pt>
                <c:pt idx="26">
                  <c:v>0.984740325489118</c:v>
                </c:pt>
                <c:pt idx="27">
                  <c:v>0.984865836379191</c:v>
                </c:pt>
                <c:pt idx="28">
                  <c:v>0.984994904861445</c:v>
                </c:pt>
                <c:pt idx="29">
                  <c:v>0.985127256465714</c:v>
                </c:pt>
                <c:pt idx="30">
                  <c:v>0.985262695056914</c:v>
                </c:pt>
                <c:pt idx="31">
                  <c:v>0.985401111469738</c:v>
                </c:pt>
                <c:pt idx="32">
                  <c:v>0.985542483589974</c:v>
                </c:pt>
                <c:pt idx="33">
                  <c:v>0.98568686843702</c:v>
                </c:pt>
                <c:pt idx="34">
                  <c:v>0.985834387931772</c:v>
                </c:pt>
                <c:pt idx="35">
                  <c:v>0.985985210834044</c:v>
                </c:pt>
                <c:pt idx="36">
                  <c:v>0.98613953366946</c:v>
                </c:pt>
                <c:pt idx="37">
                  <c:v>0.986297563290864</c:v>
                </c:pt>
                <c:pt idx="38">
                  <c:v>0.986459503083693</c:v>
                </c:pt>
                <c:pt idx="39">
                  <c:v>0.986625543864516</c:v>
                </c:pt>
                <c:pt idx="40">
                  <c:v>0.986795859432447</c:v>
                </c:pt>
                <c:pt idx="41">
                  <c:v>0.986970605731311</c:v>
                </c:pt>
                <c:pt idx="42">
                  <c:v>0.987149921862985</c:v>
                </c:pt>
                <c:pt idx="43">
                  <c:v>0.987333930897506</c:v>
                </c:pt>
                <c:pt idx="44">
                  <c:v>0.987522738607212</c:v>
                </c:pt>
                <c:pt idx="45">
                  <c:v>0.987716428869241</c:v>
                </c:pt>
                <c:pt idx="46">
                  <c:v>0.987915055405254</c:v>
                </c:pt>
                <c:pt idx="47">
                  <c:v>0.988118630569759</c:v>
                </c:pt>
                <c:pt idx="48">
                  <c:v>0.988327112844189</c:v>
                </c:pt>
                <c:pt idx="49">
                  <c:v>0.98854039534504</c:v>
                </c:pt>
                <c:pt idx="50">
                  <c:v>0.988758297868214</c:v>
                </c:pt>
                <c:pt idx="51">
                  <c:v>0.988980564709326</c:v>
                </c:pt>
                <c:pt idx="52">
                  <c:v>0.989206869756961</c:v>
                </c:pt>
                <c:pt idx="53">
                  <c:v>0.989436829279029</c:v>
                </c:pt>
                <c:pt idx="54">
                  <c:v>0.989670021602716</c:v>
                </c:pt>
                <c:pt idx="55">
                  <c:v>0.989906011748274</c:v>
                </c:pt>
                <c:pt idx="56">
                  <c:v>0.990144378225829</c:v>
                </c:pt>
                <c:pt idx="57">
                  <c:v>0.99038473880095</c:v>
                </c:pt>
                <c:pt idx="58">
                  <c:v>0.99062677215548</c:v>
                </c:pt>
                <c:pt idx="59">
                  <c:v>0.990870232995473</c:v>
                </c:pt>
                <c:pt idx="60">
                  <c:v>0.991114959175467</c:v>
                </c:pt>
                <c:pt idx="61">
                  <c:v>0.991360870633921</c:v>
                </c:pt>
                <c:pt idx="62">
                  <c:v>0.991607961147495</c:v>
                </c:pt>
                <c:pt idx="63">
                  <c:v>0.991856284896041</c:v>
                </c:pt>
                <c:pt idx="64">
                  <c:v>0.992105940414885</c:v>
                </c:pt>
                <c:pt idx="65">
                  <c:v>0.99235705460285</c:v>
                </c:pt>
                <c:pt idx="66">
                  <c:v>0.992609769054151</c:v>
                </c:pt>
                <c:pt idx="67">
                  <c:v>0.992864230183931</c:v>
                </c:pt>
                <c:pt idx="68">
                  <c:v>0.993120583589352</c:v>
                </c:pt>
                <c:pt idx="69">
                  <c:v>0.993378972040899</c:v>
                </c:pt>
                <c:pt idx="70">
                  <c:v>0.993639535642917</c:v>
                </c:pt>
                <c:pt idx="71">
                  <c:v>0.993902412209204</c:v>
                </c:pt>
                <c:pt idx="72">
                  <c:v>0.994167735866577</c:v>
                </c:pt>
                <c:pt idx="73">
                  <c:v>0.994435632332822</c:v>
                </c:pt>
                <c:pt idx="74">
                  <c:v>0.994706210128017</c:v>
                </c:pt>
                <c:pt idx="75">
                  <c:v>0.994979548006879</c:v>
                </c:pt>
                <c:pt idx="76">
                  <c:v>0.995255679936415</c:v>
                </c:pt>
                <c:pt idx="77">
                  <c:v>0.995534579775575</c:v>
                </c:pt>
                <c:pt idx="78">
                  <c:v>0.995816148266349</c:v>
                </c:pt>
                <c:pt idx="79">
                  <c:v>0.996100204914396</c:v>
                </c:pt>
                <c:pt idx="80">
                  <c:v>0.996386486809487</c:v>
                </c:pt>
                <c:pt idx="81">
                  <c:v>0.996674655494186</c:v>
                </c:pt>
                <c:pt idx="82">
                  <c:v>0.996964311796193</c:v>
                </c:pt>
                <c:pt idx="83">
                  <c:v>0.99725501730794</c:v>
                </c:pt>
                <c:pt idx="84">
                  <c:v>0.997546320148839</c:v>
                </c:pt>
                <c:pt idx="85">
                  <c:v>0.997837781971299</c:v>
                </c:pt>
                <c:pt idx="86">
                  <c:v>0.998129002993644</c:v>
                </c:pt>
                <c:pt idx="87">
                  <c:v>0.998419642192588</c:v>
                </c:pt>
                <c:pt idx="88">
                  <c:v>0.998709430599426</c:v>
                </c:pt>
                <c:pt idx="89">
                  <c:v>0.998998176767414</c:v>
                </c:pt>
                <c:pt idx="90">
                  <c:v>0.999285764707009</c:v>
                </c:pt>
                <c:pt idx="91">
                  <c:v>0.999572145697709</c:v>
                </c:pt>
                <c:pt idx="92">
                  <c:v>0.999857326182324</c:v>
                </c:pt>
                <c:pt idx="93">
                  <c:v>1.00014135429601</c:v>
                </c:pt>
                <c:pt idx="94">
                  <c:v>1.00042430743033</c:v>
                </c:pt>
                <c:pt idx="95">
                  <c:v>1.00070628262942</c:v>
                </c:pt>
                <c:pt idx="96">
                  <c:v>1.00098739069497</c:v>
                </c:pt>
                <c:pt idx="97">
                  <c:v>1.00126775383184</c:v>
                </c:pt>
                <c:pt idx="98">
                  <c:v>1.00154750571212</c:v>
                </c:pt>
                <c:pt idx="99">
                  <c:v>1.00182679216662</c:v>
                </c:pt>
                <c:pt idx="100">
                  <c:v>1.0021057704672</c:v>
                </c:pt>
                <c:pt idx="101">
                  <c:v>1.00238460539275</c:v>
                </c:pt>
                <c:pt idx="102">
                  <c:v>1.00266346093474</c:v>
                </c:pt>
                <c:pt idx="103">
                  <c:v>1.00294248746577</c:v>
                </c:pt>
                <c:pt idx="104">
                  <c:v>1.00322180527586</c:v>
                </c:pt>
                <c:pt idx="105">
                  <c:v>1.00350148635942</c:v>
                </c:pt>
                <c:pt idx="106">
                  <c:v>1.00378153701178</c:v>
                </c:pt>
                <c:pt idx="107">
                  <c:v>1.00406188402294</c:v>
                </c:pt>
                <c:pt idx="108">
                  <c:v>1.00434236697665</c:v>
                </c:pt>
                <c:pt idx="109">
                  <c:v>1.00462273841028</c:v>
                </c:pt>
                <c:pt idx="110">
                  <c:v>1.00490267249029</c:v>
                </c:pt>
                <c:pt idx="111">
                  <c:v>1.00518178160182</c:v>
                </c:pt>
                <c:pt idx="112">
                  <c:v>1.00545963906187</c:v>
                </c:pt>
                <c:pt idx="113">
                  <c:v>1.00573580525717</c:v>
                </c:pt>
                <c:pt idx="114">
                  <c:v>1.0060098540411</c:v>
                </c:pt>
                <c:pt idx="115">
                  <c:v>1.0062813962802</c:v>
                </c:pt>
                <c:pt idx="116">
                  <c:v>1.00655009800404</c:v>
                </c:pt>
                <c:pt idx="117">
                  <c:v>1.00681569157395</c:v>
                </c:pt>
                <c:pt idx="118">
                  <c:v>1.0070779794659</c:v>
                </c:pt>
                <c:pt idx="119">
                  <c:v>1.00733683144131</c:v>
                </c:pt>
                <c:pt idx="120">
                  <c:v>1.0075921768433</c:v>
                </c:pt>
                <c:pt idx="121">
                  <c:v>1.00784399433254</c:v>
                </c:pt>
                <c:pt idx="122">
                  <c:v>1.0080923014736</c:v>
                </c:pt>
                <c:pt idx="123">
                  <c:v>1.00833714619806</c:v>
                </c:pt>
                <c:pt idx="124">
                  <c:v>1.00857860139675</c:v>
                </c:pt>
                <c:pt idx="125">
                  <c:v>1.00881676289796</c:v>
                </c:pt>
                <c:pt idx="126">
                  <c:v>1.00905175007809</c:v>
                </c:pt>
                <c:pt idx="127">
                  <c:v>1.00928370753732</c:v>
                </c:pt>
                <c:pt idx="128">
                  <c:v>1.00951280582366</c:v>
                </c:pt>
                <c:pt idx="129">
                  <c:v>1.00973923920224</c:v>
                </c:pt>
                <c:pt idx="130">
                  <c:v>1.00996321894743</c:v>
                </c:pt>
                <c:pt idx="131">
                  <c:v>1.01018496149547</c:v>
                </c:pt>
                <c:pt idx="132">
                  <c:v>1.01040467187044</c:v>
                </c:pt>
                <c:pt idx="133">
                  <c:v>1.01062252387601</c:v>
                </c:pt>
                <c:pt idx="134">
                  <c:v>1.01083863941658</c:v>
                </c:pt>
                <c:pt idx="135">
                  <c:v>1.01105306979483</c:v>
                </c:pt>
                <c:pt idx="136">
                  <c:v>1.01126578182219</c:v>
                </c:pt>
                <c:pt idx="137">
                  <c:v>1.0114766510601</c:v>
                </c:pt>
                <c:pt idx="138">
                  <c:v>1.01168546356322</c:v>
                </c:pt>
                <c:pt idx="139">
                  <c:v>1.01189192628383</c:v>
                </c:pt>
                <c:pt idx="140">
                  <c:v>1.01209568503237</c:v>
                </c:pt>
                <c:pt idx="141">
                  <c:v>1.01229634779586</c:v>
                </c:pt>
                <c:pt idx="142">
                  <c:v>1.0124935104877</c:v>
                </c:pt>
                <c:pt idx="143">
                  <c:v>1.01268678196409</c:v>
                </c:pt>
                <c:pt idx="144">
                  <c:v>1.01287580542961</c:v>
                </c:pt>
                <c:pt idx="145">
                  <c:v>1.01306027410599</c:v>
                </c:pt>
                <c:pt idx="146">
                  <c:v>1.01323994010677</c:v>
                </c:pt>
                <c:pt idx="147">
                  <c:v>1.01341461664366</c:v>
                </c:pt>
                <c:pt idx="148">
                  <c:v>1.01358417476693</c:v>
                </c:pt>
                <c:pt idx="149">
                  <c:v>1.01374853661556</c:v>
                </c:pt>
                <c:pt idx="150">
                  <c:v>1.0139076674865</c:v>
                </c:pt>
                <c:pt idx="151">
                  <c:v>1.01406156887929</c:v>
                </c:pt>
                <c:pt idx="152">
                  <c:v>1.01421027407711</c:v>
                </c:pt>
                <c:pt idx="153">
                  <c:v>1.01435384692174</c:v>
                </c:pt>
                <c:pt idx="154">
                  <c:v>1.01449238341864</c:v>
                </c:pt>
                <c:pt idx="155">
                  <c:v>1.01462601488426</c:v>
                </c:pt>
                <c:pt idx="156">
                  <c:v>1.01475491071368</c:v>
                </c:pt>
                <c:pt idx="157">
                  <c:v>1.01487927864025</c:v>
                </c:pt>
                <c:pt idx="158">
                  <c:v>1.01499936063203</c:v>
                </c:pt>
                <c:pt idx="159">
                  <c:v>1.01511542327905</c:v>
                </c:pt>
                <c:pt idx="160">
                  <c:v>1.01522774254176</c:v>
                </c:pt>
                <c:pt idx="161">
                  <c:v>1.01533658386121</c:v>
                </c:pt>
                <c:pt idx="162">
                  <c:v>1.01544217965738</c:v>
                </c:pt>
                <c:pt idx="163">
                  <c:v>1.01554470696106</c:v>
                </c:pt>
                <c:pt idx="164">
                  <c:v>1.01564426818996</c:v>
                </c:pt>
                <c:pt idx="165">
                  <c:v>1.01574087782619</c:v>
                </c:pt>
                <c:pt idx="166">
                  <c:v>1.0158344570142</c:v>
                </c:pt>
                <c:pt idx="167">
                  <c:v>1.0159248369975</c:v>
                </c:pt>
                <c:pt idx="168">
                  <c:v>1.01601177104225</c:v>
                </c:pt>
                <c:pt idx="169">
                  <c:v>1.01609495327825</c:v>
                </c:pt>
                <c:pt idx="170">
                  <c:v>1.01617404193915</c:v>
                </c:pt>
                <c:pt idx="171">
                  <c:v>1.01624868396643</c:v>
                </c:pt>
                <c:pt idx="172">
                  <c:v>1.01631853794179</c:v>
                </c:pt>
                <c:pt idx="173">
                  <c:v>1.01638329281657</c:v>
                </c:pt>
                <c:pt idx="174">
                  <c:v>1.01644268081148</c:v>
                </c:pt>
                <c:pt idx="175">
                  <c:v>1.01649648398622</c:v>
                </c:pt>
                <c:pt idx="176">
                  <c:v>1.01654453511197</c:v>
                </c:pt>
                <c:pt idx="177">
                  <c:v>1.01658671440614</c:v>
                </c:pt>
                <c:pt idx="178">
                  <c:v>1.01662294423875</c:v>
                </c:pt>
                <c:pt idx="179">
                  <c:v>1.01665318399915</c:v>
                </c:pt>
                <c:pt idx="180">
                  <c:v>1.01667742691954</c:v>
                </c:pt>
                <c:pt idx="181">
                  <c:v>1.01669569987864</c:v>
                </c:pt>
                <c:pt idx="182">
                  <c:v>1.01670806622153</c:v>
                </c:pt>
                <c:pt idx="183">
                  <c:v>1.01671463063753</c:v>
                </c:pt>
                <c:pt idx="184">
                  <c:v>1.01671554434579</c:v>
                </c:pt>
                <c:pt idx="185">
                  <c:v>1.01671100841809</c:v>
                </c:pt>
                <c:pt idx="186">
                  <c:v>1.01670127311615</c:v>
                </c:pt>
                <c:pt idx="187">
                  <c:v>1.01668663164274</c:v>
                </c:pt>
                <c:pt idx="188">
                  <c:v>1.01666740761096</c:v>
                </c:pt>
                <c:pt idx="189">
                  <c:v>1.01664393666134</c:v>
                </c:pt>
                <c:pt idx="190">
                  <c:v>1.01661654378758</c:v>
                </c:pt>
                <c:pt idx="191">
                  <c:v>1.01658551885395</c:v>
                </c:pt>
                <c:pt idx="192">
                  <c:v>1.01655109331836</c:v>
                </c:pt>
                <c:pt idx="193">
                  <c:v>1.01651342120605</c:v>
                </c:pt>
                <c:pt idx="194">
                  <c:v>1.01647256689078</c:v>
                </c:pt>
                <c:pt idx="195">
                  <c:v>1.01642850131306</c:v>
                </c:pt>
                <c:pt idx="196">
                  <c:v>1.0163811070579</c:v>
                </c:pt>
                <c:pt idx="197">
                  <c:v>1.01633019144006</c:v>
                </c:pt>
                <c:pt idx="198">
                  <c:v>1.01627550562846</c:v>
                </c:pt>
                <c:pt idx="199">
                  <c:v>1.01621676707614</c:v>
                </c:pt>
                <c:pt idx="200">
                  <c:v>1.01615368223858</c:v>
                </c:pt>
                <c:pt idx="201">
                  <c:v>1.01608596679789</c:v>
                </c:pt>
                <c:pt idx="202">
                  <c:v>1.01601336130683</c:v>
                </c:pt>
                <c:pt idx="203">
                  <c:v>1.0159356411803</c:v>
                </c:pt>
                <c:pt idx="204">
                  <c:v>1.01585262109457</c:v>
                </c:pt>
                <c:pt idx="205">
                  <c:v>1.01576415488485</c:v>
                </c:pt>
                <c:pt idx="206">
                  <c:v>1.01567013276755</c:v>
                </c:pt>
                <c:pt idx="207">
                  <c:v>1.01557047801666</c:v>
                </c:pt>
                <c:pt idx="208">
                  <c:v>1.01546514504823</c:v>
                </c:pt>
                <c:pt idx="209">
                  <c:v>1.01535412025783</c:v>
                </c:pt>
                <c:pt idx="210">
                  <c:v>1.01523742604481</c:v>
                </c:pt>
                <c:pt idx="211">
                  <c:v>1.01511512743703</c:v>
                </c:pt>
                <c:pt idx="212">
                  <c:v>1.01498733981286</c:v>
                </c:pt>
                <c:pt idx="213">
                  <c:v>1.01485423559859</c:v>
                </c:pt>
                <c:pt idx="214">
                  <c:v>1.01471604763589</c:v>
                </c:pt>
                <c:pt idx="215">
                  <c:v>1.01457306721745</c:v>
                </c:pt>
                <c:pt idx="216">
                  <c:v>1.01442563553689</c:v>
                </c:pt>
                <c:pt idx="217">
                  <c:v>1.01427412836047</c:v>
                </c:pt>
                <c:pt idx="218">
                  <c:v>1.01411893490917</c:v>
                </c:pt>
                <c:pt idx="219">
                  <c:v>1.01396043302008</c:v>
                </c:pt>
                <c:pt idx="220">
                  <c:v>1.01379896342931</c:v>
                </c:pt>
                <c:pt idx="221">
                  <c:v>1.01363480633603</c:v>
                </c:pt>
                <c:pt idx="222">
                  <c:v>1.01346816319878</c:v>
                </c:pt>
                <c:pt idx="223">
                  <c:v>1.01329914601297</c:v>
                </c:pt>
                <c:pt idx="224">
                  <c:v>1.01312777524105</c:v>
                </c:pt>
                <c:pt idx="225">
                  <c:v>1.01295398630576</c:v>
                </c:pt>
                <c:pt idx="226">
                  <c:v>1.01277764333416</c:v>
                </c:pt>
                <c:pt idx="227">
                  <c:v>1.01259855787177</c:v>
                </c:pt>
                <c:pt idx="228">
                  <c:v>1.01241650973758</c:v>
                </c:pt>
                <c:pt idx="229">
                  <c:v>1.01223126714909</c:v>
                </c:pt>
                <c:pt idx="230">
                  <c:v>1.01204260370281</c:v>
                </c:pt>
                <c:pt idx="231">
                  <c:v>1.01185031064855</c:v>
                </c:pt>
                <c:pt idx="232">
                  <c:v>1.01165420397074</c:v>
                </c:pt>
                <c:pt idx="233">
                  <c:v>1.01145412687371</c:v>
                </c:pt>
                <c:pt idx="234">
                  <c:v>1.0112499491486</c:v>
                </c:pt>
                <c:pt idx="235">
                  <c:v>1.01104156540983</c:v>
                </c:pt>
                <c:pt idx="236">
                  <c:v>1.01082889423398</c:v>
                </c:pt>
                <c:pt idx="237">
                  <c:v>1.010611879814</c:v>
                </c:pt>
                <c:pt idx="238">
                  <c:v>1.01039049694749</c:v>
                </c:pt>
                <c:pt idx="239">
                  <c:v>1.01016475917536</c:v>
                </c:pt>
                <c:pt idx="240">
                  <c:v>1.00993472888604</c:v>
                </c:pt>
                <c:pt idx="241">
                  <c:v>1.00970052740762</c:v>
                </c:pt>
                <c:pt idx="242">
                  <c:v>1.00946234269904</c:v>
                </c:pt>
                <c:pt idx="243">
                  <c:v>1.00922043231668</c:v>
                </c:pt>
                <c:pt idx="244">
                  <c:v>1.00897511988154</c:v>
                </c:pt>
                <c:pt idx="245">
                  <c:v>1.00872678421431</c:v>
                </c:pt>
                <c:pt idx="246">
                  <c:v>1.00847584147605</c:v>
                </c:pt>
                <c:pt idx="247">
                  <c:v>1.00822272183568</c:v>
                </c:pt>
                <c:pt idx="248">
                  <c:v>1.00796784316457</c:v>
                </c:pt>
                <c:pt idx="249">
                  <c:v>1.0077115848478</c:v>
                </c:pt>
                <c:pt idx="250">
                  <c:v>1.00745426488782</c:v>
                </c:pt>
                <c:pt idx="251">
                  <c:v>1.00719612303814</c:v>
                </c:pt>
                <c:pt idx="252">
                  <c:v>1.00693731181699</c:v>
                </c:pt>
                <c:pt idx="253">
                  <c:v>1.00667789607129</c:v>
                </c:pt>
                <c:pt idx="254">
                  <c:v>1.00641786050105</c:v>
                </c:pt>
                <c:pt idx="255">
                  <c:v>1.00615712343644</c:v>
                </c:pt>
                <c:pt idx="256">
                  <c:v>1.0058955543806</c:v>
                </c:pt>
                <c:pt idx="257">
                  <c:v>1.00563299252039</c:v>
                </c:pt>
                <c:pt idx="258">
                  <c:v>1.00536926360589</c:v>
                </c:pt>
                <c:pt idx="259">
                  <c:v>1.00510419325195</c:v>
                </c:pt>
                <c:pt idx="260">
                  <c:v>1.00483761568201</c:v>
                </c:pt>
                <c:pt idx="261">
                  <c:v>1.00456937801712</c:v>
                </c:pt>
                <c:pt idx="262">
                  <c:v>1.00429934119621</c:v>
                </c:pt>
                <c:pt idx="263">
                  <c:v>1.00402737930252</c:v>
                </c:pt>
                <c:pt idx="264">
                  <c:v>1.00375337933235</c:v>
                </c:pt>
                <c:pt idx="265">
                  <c:v>1.00347724322808</c:v>
                </c:pt>
                <c:pt idx="266">
                  <c:v>1.0031988933544</c:v>
                </c:pt>
                <c:pt idx="267">
                  <c:v>1.00291828165738</c:v>
                </c:pt>
                <c:pt idx="268">
                  <c:v>1.00263540170289</c:v>
                </c:pt>
                <c:pt idx="269">
                  <c:v>1.00235030185848</c:v>
                </c:pt>
                <c:pt idx="270">
                  <c:v>1.00206309725668</c:v>
                </c:pt>
                <c:pt idx="271">
                  <c:v>1.00177397799617</c:v>
                </c:pt>
                <c:pt idx="272">
                  <c:v>1.00148321135345</c:v>
                </c:pt>
                <c:pt idx="273">
                  <c:v>1.00119113654939</c:v>
                </c:pt>
                <c:pt idx="274">
                  <c:v>1.00089815171187</c:v>
                </c:pt>
                <c:pt idx="275">
                  <c:v>1.00060469390222</c:v>
                </c:pt>
                <c:pt idx="276">
                  <c:v>1.00031121420699</c:v>
                </c:pt>
                <c:pt idx="277">
                  <c:v>1.00001815073001</c:v>
                </c:pt>
                <c:pt idx="278">
                  <c:v>0.999725902697235</c:v>
                </c:pt>
                <c:pt idx="279">
                  <c:v>0.999434808738795</c:v>
                </c:pt>
                <c:pt idx="280">
                  <c:v>0.999145131763007</c:v>
                </c:pt>
                <c:pt idx="281">
                  <c:v>0.998857051804042</c:v>
                </c:pt>
                <c:pt idx="282">
                  <c:v>0.998570666995611</c:v>
                </c:pt>
                <c:pt idx="283">
                  <c:v>0.998286001618721</c:v>
                </c:pt>
                <c:pt idx="284">
                  <c:v>0.998003019207219</c:v>
                </c:pt>
                <c:pt idx="285">
                  <c:v>0.997721638136939</c:v>
                </c:pt>
                <c:pt idx="286">
                  <c:v>0.99744174706121</c:v>
                </c:pt>
                <c:pt idx="287">
                  <c:v>0.997163217980732</c:v>
                </c:pt>
                <c:pt idx="288">
                  <c:v>0.996885915550178</c:v>
                </c:pt>
                <c:pt idx="289">
                  <c:v>0.99660970225549</c:v>
                </c:pt>
                <c:pt idx="290">
                  <c:v>0.996334440133305</c:v>
                </c:pt>
                <c:pt idx="291">
                  <c:v>0.996059990537949</c:v>
                </c:pt>
                <c:pt idx="292">
                  <c:v>0.995786213924666</c:v>
                </c:pt>
                <c:pt idx="293">
                  <c:v>0.995512971617714</c:v>
                </c:pt>
                <c:pt idx="294">
                  <c:v>0.995240131068563</c:v>
                </c:pt>
                <c:pt idx="295">
                  <c:v>0.994967575275124</c:v>
                </c:pt>
                <c:pt idx="296">
                  <c:v>0.99469521599468</c:v>
                </c:pt>
                <c:pt idx="297">
                  <c:v>0.994423009350662</c:v>
                </c:pt>
                <c:pt idx="298">
                  <c:v>0.994150971617577</c:v>
                </c:pt>
                <c:pt idx="299">
                  <c:v>0.993879192541702</c:v>
                </c:pt>
                <c:pt idx="300">
                  <c:v>0.993607843616558</c:v>
                </c:pt>
                <c:pt idx="301">
                  <c:v>0.993337179288611</c:v>
                </c:pt>
                <c:pt idx="302">
                  <c:v>0.99306753003197</c:v>
                </c:pt>
                <c:pt idx="303">
                  <c:v>0.992799287434359</c:v>
                </c:pt>
                <c:pt idx="304">
                  <c:v>0.992532882666135</c:v>
                </c:pt>
                <c:pt idx="305">
                  <c:v>0.992268760737675</c:v>
                </c:pt>
                <c:pt idx="306">
                  <c:v>0.992007353601141</c:v>
                </c:pt>
                <c:pt idx="307">
                  <c:v>0.991749055302726</c:v>
                </c:pt>
                <c:pt idx="308">
                  <c:v>0.991494202015494</c:v>
                </c:pt>
                <c:pt idx="309">
                  <c:v>0.991243058952067</c:v>
                </c:pt>
                <c:pt idx="310">
                  <c:v>0.990995815024691</c:v>
                </c:pt>
                <c:pt idx="311">
                  <c:v>0.990752584895869</c:v>
                </c:pt>
                <c:pt idx="312">
                  <c:v>0.990513416968167</c:v>
                </c:pt>
                <c:pt idx="313">
                  <c:v>0.990278305091909</c:v>
                </c:pt>
                <c:pt idx="314">
                  <c:v>0.990047201455033</c:v>
                </c:pt>
                <c:pt idx="315">
                  <c:v>0.989820028302705</c:v>
                </c:pt>
                <c:pt idx="316">
                  <c:v>0.98959668676184</c:v>
                </c:pt>
                <c:pt idx="317">
                  <c:v>0.989377061979442</c:v>
                </c:pt>
                <c:pt idx="318">
                  <c:v>0.989161024828055</c:v>
                </c:pt>
                <c:pt idx="319">
                  <c:v>0.988948431371669</c:v>
                </c:pt>
                <c:pt idx="320">
                  <c:v>0.988739121928763</c:v>
                </c:pt>
                <c:pt idx="321">
                  <c:v>0.988532921783201</c:v>
                </c:pt>
                <c:pt idx="322">
                  <c:v>0.988329645331313</c:v>
                </c:pt>
                <c:pt idx="323">
                  <c:v>0.988129104762597</c:v>
                </c:pt>
                <c:pt idx="324">
                  <c:v>0.987931123385773</c:v>
                </c:pt>
                <c:pt idx="325">
                  <c:v>0.987735552625048</c:v>
                </c:pt>
                <c:pt idx="326">
                  <c:v>0.987542290740389</c:v>
                </c:pt>
                <c:pt idx="327">
                  <c:v>0.987351300667967</c:v>
                </c:pt>
                <c:pt idx="328">
                  <c:v>0.987162624173236</c:v>
                </c:pt>
                <c:pt idx="329">
                  <c:v>0.986976389815029</c:v>
                </c:pt>
                <c:pt idx="330">
                  <c:v>0.986792812994031</c:v>
                </c:pt>
                <c:pt idx="331">
                  <c:v>0.986612187473116</c:v>
                </c:pt>
                <c:pt idx="332">
                  <c:v>0.986434869015332</c:v>
                </c:pt>
                <c:pt idx="333">
                  <c:v>0.98626125296384</c:v>
                </c:pt>
                <c:pt idx="334">
                  <c:v>0.986091748476277</c:v>
                </c:pt>
                <c:pt idx="335">
                  <c:v>0.985926752566176</c:v>
                </c:pt>
                <c:pt idx="336">
                  <c:v>0.985766627020907</c:v>
                </c:pt>
                <c:pt idx="337">
                  <c:v>0.98561168068048</c:v>
                </c:pt>
                <c:pt idx="338">
                  <c:v>0.985462158587772</c:v>
                </c:pt>
                <c:pt idx="339">
                  <c:v>0.985318238342211</c:v>
                </c:pt>
                <c:pt idx="340">
                  <c:v>0.985180032824931</c:v>
                </c:pt>
                <c:pt idx="341">
                  <c:v>0.9850475975267</c:v>
                </c:pt>
                <c:pt idx="342">
                  <c:v>0.984920940167172</c:v>
                </c:pt>
                <c:pt idx="343">
                  <c:v>0.984800030233679</c:v>
                </c:pt>
                <c:pt idx="344">
                  <c:v>0.984684806484521</c:v>
                </c:pt>
                <c:pt idx="345">
                  <c:v>0.984575181257891</c:v>
                </c:pt>
                <c:pt idx="346">
                  <c:v>0.984471041432671</c:v>
                </c:pt>
                <c:pt idx="347">
                  <c:v>0.984372246891559</c:v>
                </c:pt>
                <c:pt idx="348">
                  <c:v>0.984278628132096</c:v>
                </c:pt>
                <c:pt idx="349">
                  <c:v>0.984189985090795</c:v>
                </c:pt>
                <c:pt idx="350">
                  <c:v>0.984106089198205</c:v>
                </c:pt>
                <c:pt idx="351">
                  <c:v>0.984026690169016</c:v>
                </c:pt>
                <c:pt idx="352">
                  <c:v>0.983951528144867</c:v>
                </c:pt>
                <c:pt idx="353">
                  <c:v>0.983880350717082</c:v>
                </c:pt>
                <c:pt idx="354">
                  <c:v>0.98381293327345</c:v>
                </c:pt>
                <c:pt idx="355">
                  <c:v>0.983749100251394</c:v>
                </c:pt>
                <c:pt idx="356">
                  <c:v>0.983688744414184</c:v>
                </c:pt>
                <c:pt idx="357">
                  <c:v>0.983631841299537</c:v>
                </c:pt>
                <c:pt idx="358">
                  <c:v>0.983578456530121</c:v>
                </c:pt>
                <c:pt idx="359">
                  <c:v>0.983528744637103</c:v>
                </c:pt>
                <c:pt idx="360">
                  <c:v>0.983482939265191</c:v>
                </c:pt>
                <c:pt idx="361">
                  <c:v>0.98344133588602</c:v>
                </c:pt>
                <c:pt idx="362">
                  <c:v>0.983404269223081</c:v>
                </c:pt>
                <c:pt idx="363">
                  <c:v>0.983372088295931</c:v>
                </c:pt>
                <c:pt idx="364">
                  <c:v>0.983345132203152</c:v>
                </c:pt>
                <c:pt idx="365">
                  <c:v>0.983323709452818</c:v>
                </c:pt>
              </c:numCache>
            </c:numRef>
          </c:yVal>
          <c:smooth val="0"/>
        </c:ser>
        <c:axId val="64951750"/>
        <c:axId val="96285498"/>
      </c:scatterChart>
      <c:valAx>
        <c:axId val="64951750"/>
        <c:scaling>
          <c:orientation val="minMax"/>
          <c:max val="366"/>
          <c:min val="1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100" spc="-1" strike="noStrike">
                    <a:latin typeface="Arial"/>
                  </a:defRPr>
                </a:pPr>
                <a:r>
                  <a:rPr b="0" sz="1100" spc="-1" strike="noStrike">
                    <a:latin typeface="Arial"/>
                  </a:rPr>
                  <a:t>day</a:t>
                </a:r>
              </a:p>
            </c:rich>
          </c:tx>
          <c:layout>
            <c:manualLayout>
              <c:xMode val="edge"/>
              <c:yMode val="edge"/>
              <c:x val="0.895623946563456"/>
              <c:y val="0.85624446412754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6285498"/>
        <c:crosses val="autoZero"/>
        <c:crossBetween val="midCat"/>
        <c:majorUnit val="30"/>
      </c:valAx>
      <c:valAx>
        <c:axId val="96285498"/>
        <c:scaling>
          <c:orientation val="minMax"/>
          <c:max val="1.02"/>
          <c:min val="0.98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4951750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885680355022189"/>
          <c:y val="0.0198111338572278"/>
          <c:w val="0.813425839114945"/>
          <c:h val="0.858350392920822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ff"/>
            </a:solidFill>
            <a:ln w="28800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</c:spPr>
          </c:marker>
          <c:dPt>
            <c:idx val="75"/>
            <c:marker>
              <c:symbol val="circle"/>
              <c:size val="5"/>
              <c:spPr>
                <a:solidFill>
                  <a:srgbClr val="0000ff"/>
                </a:solidFill>
              </c:spPr>
            </c:marker>
          </c:dPt>
          <c:dPt>
            <c:idx val="78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80"/>
            <c:marker>
              <c:symbol val="circle"/>
              <c:size val="5"/>
              <c:spPr>
                <a:solidFill>
                  <a:srgbClr val="0000ff"/>
                </a:solidFill>
              </c:spPr>
            </c:marker>
          </c:dPt>
          <c:dPt>
            <c:idx val="210"/>
            <c:marker>
              <c:symbol val="circle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75"/>
              <c:txPr>
                <a:bodyPr wrap="none"/>
                <a:lstStyle/>
                <a:p>
                  <a:pPr>
                    <a:defRPr b="0" sz="8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8"/>
              <c:txPr>
                <a:bodyPr wrap="none"/>
                <a:lstStyle/>
                <a:p>
                  <a:pPr>
                    <a:defRPr b="0" sz="8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0"/>
              <c:txPr>
                <a:bodyPr wrap="none"/>
                <a:lstStyle/>
                <a:p>
                  <a:pPr>
                    <a:defRPr b="0" sz="8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10"/>
              <c:txPr>
                <a:bodyPr wrap="none"/>
                <a:lstStyle/>
                <a:p>
                  <a:pPr>
                    <a:defRPr b="0" sz="8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8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orbit!$H$2:$H$366</c:f>
              <c:numCache>
                <c:formatCode>General</c:formatCode>
                <c:ptCount val="365"/>
                <c:pt idx="0">
                  <c:v>0.193917189210088</c:v>
                </c:pt>
                <c:pt idx="5">
                  <c:v>0.280293901404088</c:v>
                </c:pt>
                <c:pt idx="10">
                  <c:v>0.364442031467934</c:v>
                </c:pt>
                <c:pt idx="15">
                  <c:v>0.445677078780185</c:v>
                </c:pt>
                <c:pt idx="20">
                  <c:v>0.523342139020885</c:v>
                </c:pt>
                <c:pt idx="25">
                  <c:v>0.596814559559084</c:v>
                </c:pt>
                <c:pt idx="30">
                  <c:v>0.665512067896075</c:v>
                </c:pt>
                <c:pt idx="35">
                  <c:v>0.728898276224664</c:v>
                </c:pt>
                <c:pt idx="40">
                  <c:v>0.786487482993571</c:v>
                </c:pt>
                <c:pt idx="45">
                  <c:v>0.837848712092696</c:v>
                </c:pt>
                <c:pt idx="50">
                  <c:v>0.882608951029455</c:v>
                </c:pt>
                <c:pt idx="55">
                  <c:v>0.92045557036517</c:v>
                </c:pt>
                <c:pt idx="60">
                  <c:v>0.95113792688216</c:v>
                </c:pt>
                <c:pt idx="65">
                  <c:v>0.974468171711716</c:v>
                </c:pt>
                <c:pt idx="70">
                  <c:v>0.990321301340825</c:v>
                </c:pt>
                <c:pt idx="75">
                  <c:v>0.998634503559194</c:v>
                </c:pt>
                <c:pt idx="78">
                  <c:v>0.999999981392769</c:v>
                </c:pt>
                <c:pt idx="80">
                  <c:v>0.999405861693159</c:v>
                </c:pt>
                <c:pt idx="85">
                  <c:v>0.992692488749742</c:v>
                </c:pt>
                <c:pt idx="90">
                  <c:v>0.978608168364376</c:v>
                </c:pt>
                <c:pt idx="95">
                  <c:v>0.957320581846596</c:v>
                </c:pt>
                <c:pt idx="100">
                  <c:v>0.929048200394231</c:v>
                </c:pt>
                <c:pt idx="105">
                  <c:v>0.894056919025793</c:v>
                </c:pt>
                <c:pt idx="110">
                  <c:v>0.852656504340351</c:v>
                </c:pt>
                <c:pt idx="115">
                  <c:v>0.805196922258396</c:v>
                </c:pt>
                <c:pt idx="120">
                  <c:v>0.752064604827228</c:v>
                </c:pt>
                <c:pt idx="125">
                  <c:v>0.693678707374995</c:v>
                </c:pt>
                <c:pt idx="130">
                  <c:v>0.630487399113723</c:v>
                </c:pt>
                <c:pt idx="135">
                  <c:v>0.562964222029471</c:v>
                </c:pt>
                <c:pt idx="140">
                  <c:v>0.491604544808448</c:v>
                </c:pt>
                <c:pt idx="145">
                  <c:v>0.416922130835441</c:v>
                </c:pt>
                <c:pt idx="150">
                  <c:v>0.339445832121966</c:v>
                </c:pt>
                <c:pt idx="155">
                  <c:v>0.259716414487532</c:v>
                </c:pt>
                <c:pt idx="160">
                  <c:v>0.17828351350562</c:v>
                </c:pt>
                <c:pt idx="165">
                  <c:v>0.0957027156853106</c:v>
                </c:pt>
                <c:pt idx="170">
                  <c:v>0.0125327551103015</c:v>
                </c:pt>
                <c:pt idx="175">
                  <c:v>-0.0706671876873462</c:v>
                </c:pt>
                <c:pt idx="180">
                  <c:v>-0.153340100489048</c:v>
                </c:pt>
                <c:pt idx="185">
                  <c:v>-0.234933685516685</c:v>
                </c:pt>
                <c:pt idx="190">
                  <c:v>-0.314902855739504</c:v>
                </c:pt>
                <c:pt idx="195">
                  <c:v>-0.392712200505134</c:v>
                </c:pt>
                <c:pt idx="200">
                  <c:v>-0.467838439228065</c:v>
                </c:pt>
                <c:pt idx="205">
                  <c:v>-0.539772880736485</c:v>
                </c:pt>
                <c:pt idx="210">
                  <c:v>-0.608023904040074</c:v>
                </c:pt>
                <c:pt idx="215">
                  <c:v>-0.672119473755789</c:v>
                </c:pt>
                <c:pt idx="220">
                  <c:v>-0.731609700236665</c:v>
                </c:pt>
                <c:pt idx="225">
                  <c:v>-0.786069450608883</c:v>
                </c:pt>
                <c:pt idx="230">
                  <c:v>-0.835101012467354</c:v>
                </c:pt>
                <c:pt idx="235">
                  <c:v>-0.878336806945396</c:v>
                </c:pt>
                <c:pt idx="240">
                  <c:v>-0.915442142306438</c:v>
                </c:pt>
                <c:pt idx="245">
                  <c:v>-0.946117993176197</c:v>
                </c:pt>
                <c:pt idx="250">
                  <c:v>-0.970103784126302</c:v>
                </c:pt>
                <c:pt idx="255">
                  <c:v>-0.987180149651826</c:v>
                </c:pt>
                <c:pt idx="260">
                  <c:v>-0.997171635802194</c:v>
                </c:pt>
                <c:pt idx="265">
                  <c:v>-0.999949302009119</c:v>
                </c:pt>
                <c:pt idx="270">
                  <c:v>-0.995433175225983</c:v>
                </c:pt>
                <c:pt idx="275">
                  <c:v>-0.98359450260742</c:v>
                </c:pt>
                <c:pt idx="280">
                  <c:v>-0.964457743904619</c:v>
                </c:pt>
                <c:pt idx="285">
                  <c:v>-0.938102240846703</c:v>
                </c:pt>
                <c:pt idx="290">
                  <c:v>-0.90466349834974</c:v>
                </c:pt>
                <c:pt idx="295">
                  <c:v>-0.864334011768146</c:v>
                </c:pt>
                <c:pt idx="300">
                  <c:v>-0.817363575882456</c:v>
                </c:pt>
                <c:pt idx="305">
                  <c:v>-0.764059015158162</c:v>
                </c:pt>
                <c:pt idx="310">
                  <c:v>-0.704783281199611</c:v>
                </c:pt>
                <c:pt idx="315">
                  <c:v>-0.639953872351481</c:v>
                </c:pt>
                <c:pt idx="320">
                  <c:v>-0.570040542040672</c:v>
                </c:pt>
                <c:pt idx="325">
                  <c:v>-0.495562276542166</c:v>
                </c:pt>
                <c:pt idx="330">
                  <c:v>-0.417083539087377</c:v>
                </c:pt>
                <c:pt idx="335">
                  <c:v>-0.335209795160325</c:v>
                </c:pt>
                <c:pt idx="340">
                  <c:v>-0.250582352854527</c:v>
                </c:pt>
                <c:pt idx="345">
                  <c:v>-0.163872571593366</c:v>
                </c:pt>
                <c:pt idx="350">
                  <c:v>-0.0757755115532514</c:v>
                </c:pt>
                <c:pt idx="355">
                  <c:v>0.0129968860522814</c:v>
                </c:pt>
                <c:pt idx="360">
                  <c:v>0.101722981895734</c:v>
                </c:pt>
              </c:numCache>
            </c:numRef>
          </c:xVal>
          <c:yVal>
            <c:numRef>
              <c:f>orbit!$I$2:$I$366</c:f>
              <c:numCache>
                <c:formatCode>General</c:formatCode>
                <c:ptCount val="365"/>
                <c:pt idx="0">
                  <c:v>-0.981017901839135</c:v>
                </c:pt>
                <c:pt idx="5">
                  <c:v>-0.959914229937068</c:v>
                </c:pt>
                <c:pt idx="10">
                  <c:v>-0.93122607657836</c:v>
                </c:pt>
                <c:pt idx="15">
                  <c:v>-0.895193801056487</c:v>
                </c:pt>
                <c:pt idx="20">
                  <c:v>-0.852122646996924</c:v>
                </c:pt>
                <c:pt idx="25">
                  <c:v>-0.802379200564357</c:v>
                </c:pt>
                <c:pt idx="30">
                  <c:v>-0.746387089575302</c:v>
                </c:pt>
                <c:pt idx="35">
                  <c:v>-0.684622014630492</c:v>
                </c:pt>
                <c:pt idx="40">
                  <c:v>-0.61760621685216</c:v>
                </c:pt>
                <c:pt idx="45">
                  <c:v>-0.545902496463069</c:v>
                </c:pt>
                <c:pt idx="50">
                  <c:v>-0.470107902042378</c:v>
                </c:pt>
                <c:pt idx="55">
                  <c:v>-0.390847211815218</c:v>
                </c:pt>
                <c:pt idx="60">
                  <c:v>-0.308766325959142</c:v>
                </c:pt>
                <c:pt idx="65">
                  <c:v>-0.224525682987106</c:v>
                </c:pt>
                <c:pt idx="70">
                  <c:v>-0.138793804294772</c:v>
                </c:pt>
                <c:pt idx="75">
                  <c:v>-0.0522410595325478</c:v>
                </c:pt>
                <c:pt idx="78">
                  <c:v>-0.000192910503927668</c:v>
                </c:pt>
                <c:pt idx="80">
                  <c:v>0.0344662677607228</c:v>
                </c:pt>
                <c:pt idx="85">
                  <c:v>0.120671549173129</c:v>
                </c:pt>
                <c:pt idx="90">
                  <c:v>0.205732964812452</c:v>
                </c:pt>
                <c:pt idx="95">
                  <c:v>0.289028205497138</c:v>
                </c:pt>
                <c:pt idx="100">
                  <c:v>0.369958702214506</c:v>
                </c:pt>
                <c:pt idx="105">
                  <c:v>0.44795337429481</c:v>
                </c:pt>
                <c:pt idx="110">
                  <c:v>0.522471899345881</c:v>
                </c:pt>
                <c:pt idx="115">
                  <c:v>0.593007517984052</c:v>
                </c:pt>
                <c:pt idx="120">
                  <c:v>0.659089394669695</c:v>
                </c:pt>
                <c:pt idx="125">
                  <c:v>0.720284562471358</c:v>
                </c:pt>
                <c:pt idx="130">
                  <c:v>0.776199484384532</c:v>
                </c:pt>
                <c:pt idx="135">
                  <c:v>0.82648126700776</c:v>
                </c:pt>
                <c:pt idx="140">
                  <c:v>0.870818564066981</c:v>
                </c:pt>
                <c:pt idx="145">
                  <c:v>0.908942207634586</c:v>
                </c:pt>
                <c:pt idx="150">
                  <c:v>0.940625604082212</c:v>
                </c:pt>
                <c:pt idx="155">
                  <c:v>0.965684930008613</c:v>
                </c:pt>
                <c:pt idx="160">
                  <c:v>0.983979160761086</c:v>
                </c:pt>
                <c:pt idx="165">
                  <c:v>0.995409960875647</c:v>
                </c:pt>
                <c:pt idx="170">
                  <c:v>0.999921461940559</c:v>
                </c:pt>
                <c:pt idx="175">
                  <c:v>0.997499949165092</c:v>
                </c:pt>
                <c:pt idx="180">
                  <c:v>0.988173473425597</c:v>
                </c:pt>
                <c:pt idx="185">
                  <c:v>0.972011400863975</c:v>
                </c:pt>
                <c:pt idx="190">
                  <c:v>0.94912390732038</c:v>
                </c:pt>
                <c:pt idx="195">
                  <c:v>0.919661420075027</c:v>
                </c:pt>
                <c:pt idx="200">
                  <c:v>0.8838140046303</c:v>
                </c:pt>
                <c:pt idx="205">
                  <c:v>0.841810689657382</c:v>
                </c:pt>
                <c:pt idx="210">
                  <c:v>0.793918718834533</c:v>
                </c:pt>
                <c:pt idx="215">
                  <c:v>0.740442714190802</c:v>
                </c:pt>
                <c:pt idx="220">
                  <c:v>0.681723731814888</c:v>
                </c:pt>
                <c:pt idx="225">
                  <c:v>0.618138187478697</c:v>
                </c:pt>
                <c:pt idx="230">
                  <c:v>0.550096626944757</c:v>
                </c:pt>
                <c:pt idx="235">
                  <c:v>0.478042313571682</c:v>
                </c:pt>
                <c:pt idx="240">
                  <c:v>0.402449604409546</c:v>
                </c:pt>
                <c:pt idx="245">
                  <c:v>0.323822085392962</c:v>
                </c:pt>
                <c:pt idx="250">
                  <c:v>0.242690436613866</c:v>
                </c:pt>
                <c:pt idx="255">
                  <c:v>0.159610000104626</c:v>
                </c:pt>
                <c:pt idx="260">
                  <c:v>0.0751580251974172</c:v>
                </c:pt>
                <c:pt idx="265">
                  <c:v>-0.0100694295506596</c:v>
                </c:pt>
                <c:pt idx="270">
                  <c:v>-0.0954609535858351</c:v>
                </c:pt>
                <c:pt idx="275">
                  <c:v>-0.180393609755065</c:v>
                </c:pt>
                <c:pt idx="280">
                  <c:v>-0.264237128773402</c:v>
                </c:pt>
                <c:pt idx="285">
                  <c:v>-0.346358464193378</c:v>
                </c:pt>
                <c:pt idx="290">
                  <c:v>-0.426126688619253</c:v>
                </c:pt>
                <c:pt idx="295">
                  <c:v>-0.502918200208326</c:v>
                </c:pt>
                <c:pt idx="300">
                  <c:v>-0.576122196083995</c:v>
                </c:pt>
                <c:pt idx="305">
                  <c:v>-0.645146356538995</c:v>
                </c:pt>
                <c:pt idx="310">
                  <c:v>-0.709422671290896</c:v>
                </c:pt>
                <c:pt idx="315">
                  <c:v>-0.768413327098343</c:v>
                </c:pt>
                <c:pt idx="320">
                  <c:v>-0.821616565333231</c:v>
                </c:pt>
                <c:pt idx="325">
                  <c:v>-0.86857240922582</c:v>
                </c:pt>
                <c:pt idx="330">
                  <c:v>-0.908868154036849</c:v>
                </c:pt>
                <c:pt idx="335">
                  <c:v>-0.942143509890384</c:v>
                </c:pt>
                <c:pt idx="340">
                  <c:v>-0.968095286858628</c:v>
                </c:pt>
                <c:pt idx="345">
                  <c:v>-0.986481515427115</c:v>
                </c:pt>
                <c:pt idx="350">
                  <c:v>-0.99712490283256</c:v>
                </c:pt>
                <c:pt idx="355">
                  <c:v>-0.999915536909465</c:v>
                </c:pt>
                <c:pt idx="360">
                  <c:v>-0.994812763767253</c:v>
                </c:pt>
              </c:numCache>
            </c:numRef>
          </c:yVal>
          <c:smooth val="0"/>
        </c:ser>
        <c:axId val="87342508"/>
        <c:axId val="15571442"/>
      </c:scatterChart>
      <c:valAx>
        <c:axId val="87342508"/>
        <c:scaling>
          <c:orientation val="minMax"/>
          <c:max val="1"/>
          <c:min val="-1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ff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ff0000"/>
                    </a:solidFill>
                    <a:latin typeface="Arial"/>
                  </a:rPr>
                  <a:t>Mar 20</a:t>
                </a:r>
              </a:p>
            </c:rich>
          </c:tx>
          <c:layout>
            <c:manualLayout>
              <c:xMode val="edge"/>
              <c:yMode val="edge"/>
              <c:x val="0.818801175073442"/>
              <c:y val="0.4497127385590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5571442"/>
        <c:crosses val="autoZero"/>
        <c:crossBetween val="midCat"/>
        <c:majorUnit val="1"/>
      </c:valAx>
      <c:valAx>
        <c:axId val="15571442"/>
        <c:scaling>
          <c:orientation val="minMax"/>
          <c:max val="1"/>
          <c:min val="-1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none"/>
        <c:minorTickMark val="none"/>
        <c:tickLblPos val="none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7342508"/>
        <c:crosses val="autoZero"/>
        <c:crossBetween val="midCat"/>
        <c:majorUnit val="1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200" spc="-1" strike="noStrike">
                <a:latin typeface="Arial"/>
              </a:defRPr>
            </a:pPr>
            <a:r>
              <a:rPr b="0" sz="1200" spc="-1" strike="noStrike">
                <a:latin typeface="Arial"/>
              </a:rPr>
              <a:t>angular velocity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73799098098164"/>
          <c:y val="0.115481922794418"/>
          <c:w val="0.886281942356709"/>
          <c:h val="0.790989961642047"/>
        </c:manualLayout>
      </c:layout>
      <c:scatterChart>
        <c:scatterStyle val="line"/>
        <c:varyColors val="0"/>
        <c:ser>
          <c:idx val="0"/>
          <c:order val="0"/>
          <c:spPr>
            <a:solidFill>
              <a:srgbClr val="ff0000"/>
            </a:solidFill>
            <a:ln w="180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orbit!$E$2:$E$367</c:f>
              <c:numCache>
                <c:formatCode>General</c:formatCode>
                <c:ptCount val="36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</c:numCache>
            </c:numRef>
          </c:xVal>
          <c:yVal>
            <c:numRef>
              <c:f>orbit!$J$2:$J$367</c:f>
              <c:numCache>
                <c:formatCode>General</c:formatCode>
                <c:ptCount val="366"/>
                <c:pt idx="1">
                  <c:v>1.01925215658525</c:v>
                </c:pt>
                <c:pt idx="2">
                  <c:v>1.01926373974004</c:v>
                </c:pt>
                <c:pt idx="3">
                  <c:v>1.01926473069562</c:v>
                </c:pt>
                <c:pt idx="4">
                  <c:v>1.01925512907974</c:v>
                </c:pt>
                <c:pt idx="5">
                  <c:v>1.01923493848204</c:v>
                </c:pt>
                <c:pt idx="6">
                  <c:v>1.01920416642912</c:v>
                </c:pt>
                <c:pt idx="7">
                  <c:v>1.01916282439328</c:v>
                </c:pt>
                <c:pt idx="8">
                  <c:v>1.01911092778613</c:v>
                </c:pt>
                <c:pt idx="9">
                  <c:v>1.01904849595314</c:v>
                </c:pt>
                <c:pt idx="10">
                  <c:v>1.01897555214578</c:v>
                </c:pt>
                <c:pt idx="11">
                  <c:v>1.01889212352751</c:v>
                </c:pt>
                <c:pt idx="12">
                  <c:v>1.01879824114758</c:v>
                </c:pt>
                <c:pt idx="13">
                  <c:v>1.01869393992996</c:v>
                </c:pt>
                <c:pt idx="14">
                  <c:v>1.01857925863612</c:v>
                </c:pt>
                <c:pt idx="15">
                  <c:v>1.01845423987476</c:v>
                </c:pt>
                <c:pt idx="16">
                  <c:v>1.01831893004163</c:v>
                </c:pt>
                <c:pt idx="17">
                  <c:v>1.01817337932533</c:v>
                </c:pt>
                <c:pt idx="18">
                  <c:v>1.01801764165259</c:v>
                </c:pt>
                <c:pt idx="19">
                  <c:v>1.01785177466866</c:v>
                </c:pt>
                <c:pt idx="20">
                  <c:v>1.01767583971559</c:v>
                </c:pt>
                <c:pt idx="21">
                  <c:v>1.01748990177458</c:v>
                </c:pt>
                <c:pt idx="22">
                  <c:v>1.01729402944829</c:v>
                </c:pt>
                <c:pt idx="23">
                  <c:v>1.017088294914</c:v>
                </c:pt>
                <c:pt idx="24">
                  <c:v>1.01687277388675</c:v>
                </c:pt>
                <c:pt idx="25">
                  <c:v>1.01664754556765</c:v>
                </c:pt>
                <c:pt idx="26">
                  <c:v>1.01641269262211</c:v>
                </c:pt>
                <c:pt idx="27">
                  <c:v>1.01616830110044</c:v>
                </c:pt>
                <c:pt idx="28">
                  <c:v>1.01591446042045</c:v>
                </c:pt>
                <c:pt idx="29">
                  <c:v>1.01565126331002</c:v>
                </c:pt>
                <c:pt idx="30">
                  <c:v>1.01537880574216</c:v>
                </c:pt>
                <c:pt idx="31">
                  <c:v>1.01509718690039</c:v>
                </c:pt>
                <c:pt idx="32">
                  <c:v>1.01480650911833</c:v>
                </c:pt>
                <c:pt idx="33">
                  <c:v>1.01450687781932</c:v>
                </c:pt>
                <c:pt idx="34">
                  <c:v>1.01419840146036</c:v>
                </c:pt>
                <c:pt idx="35">
                  <c:v>1.01388119149618</c:v>
                </c:pt>
                <c:pt idx="36">
                  <c:v>1.01355536227652</c:v>
                </c:pt>
                <c:pt idx="37">
                  <c:v>1.01322103102467</c:v>
                </c:pt>
                <c:pt idx="38">
                  <c:v>1.0128783177567</c:v>
                </c:pt>
                <c:pt idx="39">
                  <c:v>1.01252734522274</c:v>
                </c:pt>
                <c:pt idx="40">
                  <c:v>1.0121682388413</c:v>
                </c:pt>
                <c:pt idx="41">
                  <c:v>1.01180112663951</c:v>
                </c:pt>
                <c:pt idx="42">
                  <c:v>1.01142613916863</c:v>
                </c:pt>
                <c:pt idx="43">
                  <c:v>1.01104340946819</c:v>
                </c:pt>
                <c:pt idx="44">
                  <c:v>1.01065307297233</c:v>
                </c:pt>
                <c:pt idx="45">
                  <c:v>1.01025526744616</c:v>
                </c:pt>
                <c:pt idx="46">
                  <c:v>1.00985013292484</c:v>
                </c:pt>
                <c:pt idx="47">
                  <c:v>1.00943781163625</c:v>
                </c:pt>
                <c:pt idx="48">
                  <c:v>1.00901844793583</c:v>
                </c:pt>
                <c:pt idx="49">
                  <c:v>1.00859218821694</c:v>
                </c:pt>
                <c:pt idx="50">
                  <c:v>1.00815918087795</c:v>
                </c:pt>
                <c:pt idx="51">
                  <c:v>1.00771957620731</c:v>
                </c:pt>
                <c:pt idx="52">
                  <c:v>1.00727352633402</c:v>
                </c:pt>
                <c:pt idx="53">
                  <c:v>1.00682118515164</c:v>
                </c:pt>
                <c:pt idx="54">
                  <c:v>1.00636270825061</c:v>
                </c:pt>
                <c:pt idx="55">
                  <c:v>1.00589825282879</c:v>
                </c:pt>
                <c:pt idx="56">
                  <c:v>1.00542797763035</c:v>
                </c:pt>
                <c:pt idx="57">
                  <c:v>1.00495204287296</c:v>
                </c:pt>
                <c:pt idx="58">
                  <c:v>1.00447061016871</c:v>
                </c:pt>
                <c:pt idx="59">
                  <c:v>1.00398384246165</c:v>
                </c:pt>
                <c:pt idx="60">
                  <c:v>1.00349190393075</c:v>
                </c:pt>
                <c:pt idx="61">
                  <c:v>1.00299495994233</c:v>
                </c:pt>
                <c:pt idx="62">
                  <c:v>1.00249317697376</c:v>
                </c:pt>
                <c:pt idx="63">
                  <c:v>1.00198672251662</c:v>
                </c:pt>
                <c:pt idx="64">
                  <c:v>1.00147576503383</c:v>
                </c:pt>
                <c:pt idx="65">
                  <c:v>1.00096047387893</c:v>
                </c:pt>
                <c:pt idx="66">
                  <c:v>1.00044101921225</c:v>
                </c:pt>
                <c:pt idx="67">
                  <c:v>0.999917571938795</c:v>
                </c:pt>
                <c:pt idx="68">
                  <c:v>0.999390303646976</c:v>
                </c:pt>
                <c:pt idx="69">
                  <c:v>0.99885938652335</c:v>
                </c:pt>
                <c:pt idx="70">
                  <c:v>0.998324993285678</c:v>
                </c:pt>
                <c:pt idx="71">
                  <c:v>0.997787297124091</c:v>
                </c:pt>
                <c:pt idx="72">
                  <c:v>0.997246471619008</c:v>
                </c:pt>
                <c:pt idx="73">
                  <c:v>0.996702690684174</c:v>
                </c:pt>
                <c:pt idx="74">
                  <c:v>0.996156128503401</c:v>
                </c:pt>
                <c:pt idx="75">
                  <c:v>0.995606959439499</c:v>
                </c:pt>
                <c:pt idx="76">
                  <c:v>0.99505535800489</c:v>
                </c:pt>
                <c:pt idx="77">
                  <c:v>0.994501498774071</c:v>
                </c:pt>
                <c:pt idx="78">
                  <c:v>0.993945556314088</c:v>
                </c:pt>
                <c:pt idx="79">
                  <c:v>0.993387705151633</c:v>
                </c:pt>
                <c:pt idx="80">
                  <c:v>0.992828119676385</c:v>
                </c:pt>
                <c:pt idx="81">
                  <c:v>0.992266974111113</c:v>
                </c:pt>
                <c:pt idx="82">
                  <c:v>0.991704442426843</c:v>
                </c:pt>
                <c:pt idx="83">
                  <c:v>0.991140698292731</c:v>
                </c:pt>
                <c:pt idx="84">
                  <c:v>0.990575915038574</c:v>
                </c:pt>
                <c:pt idx="85">
                  <c:v>0.99001026555618</c:v>
                </c:pt>
                <c:pt idx="86">
                  <c:v>0.989443922281762</c:v>
                </c:pt>
                <c:pt idx="87">
                  <c:v>0.988877057125091</c:v>
                </c:pt>
                <c:pt idx="88">
                  <c:v>0.988309841410501</c:v>
                </c:pt>
                <c:pt idx="89">
                  <c:v>0.987742445844345</c:v>
                </c:pt>
                <c:pt idx="90">
                  <c:v>0.98717504044013</c:v>
                </c:pt>
                <c:pt idx="91">
                  <c:v>0.986607794479109</c:v>
                </c:pt>
                <c:pt idx="92">
                  <c:v>0.986040876472176</c:v>
                </c:pt>
                <c:pt idx="93">
                  <c:v>0.985474454088189</c:v>
                </c:pt>
                <c:pt idx="94">
                  <c:v>0.984908694127157</c:v>
                </c:pt>
                <c:pt idx="95">
                  <c:v>0.984343762465437</c:v>
                </c:pt>
                <c:pt idx="96">
                  <c:v>0.983779824014821</c:v>
                </c:pt>
                <c:pt idx="97">
                  <c:v>0.983217042671786</c:v>
                </c:pt>
                <c:pt idx="98">
                  <c:v>0.982655581286195</c:v>
                </c:pt>
                <c:pt idx="99">
                  <c:v>0.982095601614589</c:v>
                </c:pt>
                <c:pt idx="100">
                  <c:v>0.981537264272983</c:v>
                </c:pt>
                <c:pt idx="101">
                  <c:v>0.980980728717913</c:v>
                </c:pt>
                <c:pt idx="102">
                  <c:v>0.980426153183284</c:v>
                </c:pt>
                <c:pt idx="103">
                  <c:v>0.979873694663571</c:v>
                </c:pt>
                <c:pt idx="104">
                  <c:v>0.979323508871243</c:v>
                </c:pt>
                <c:pt idx="105">
                  <c:v>0.978775750196554</c:v>
                </c:pt>
                <c:pt idx="106">
                  <c:v>0.978230571685398</c:v>
                </c:pt>
                <c:pt idx="107">
                  <c:v>0.977688125001325</c:v>
                </c:pt>
                <c:pt idx="108">
                  <c:v>0.977148560389097</c:v>
                </c:pt>
                <c:pt idx="109">
                  <c:v>0.976612026655168</c:v>
                </c:pt>
                <c:pt idx="110">
                  <c:v>0.976078671131582</c:v>
                </c:pt>
                <c:pt idx="111">
                  <c:v>0.975548639649524</c:v>
                </c:pt>
                <c:pt idx="112">
                  <c:v>0.975022076513945</c:v>
                </c:pt>
                <c:pt idx="113">
                  <c:v>0.97449912447054</c:v>
                </c:pt>
                <c:pt idx="114">
                  <c:v>0.973979924691172</c:v>
                </c:pt>
                <c:pt idx="115">
                  <c:v>0.973464616742632</c:v>
                </c:pt>
                <c:pt idx="116">
                  <c:v>0.972953338567038</c:v>
                </c:pt>
                <c:pt idx="117">
                  <c:v>0.97244622645232</c:v>
                </c:pt>
                <c:pt idx="118">
                  <c:v>0.971943415021457</c:v>
                </c:pt>
                <c:pt idx="119">
                  <c:v>0.97144503720515</c:v>
                </c:pt>
                <c:pt idx="120">
                  <c:v>0.970951224225452</c:v>
                </c:pt>
                <c:pt idx="121">
                  <c:v>0.970462105569922</c:v>
                </c:pt>
                <c:pt idx="122">
                  <c:v>0.969977808984304</c:v>
                </c:pt>
                <c:pt idx="123">
                  <c:v>0.96949846045041</c:v>
                </c:pt>
                <c:pt idx="124">
                  <c:v>0.969024184163473</c:v>
                </c:pt>
                <c:pt idx="125">
                  <c:v>0.968555102526587</c:v>
                </c:pt>
                <c:pt idx="126">
                  <c:v>0.968091336138748</c:v>
                </c:pt>
                <c:pt idx="127">
                  <c:v>0.967633003755523</c:v>
                </c:pt>
                <c:pt idx="128">
                  <c:v>0.967180222311967</c:v>
                </c:pt>
                <c:pt idx="129">
                  <c:v>0.966733106886082</c:v>
                </c:pt>
                <c:pt idx="130">
                  <c:v>0.966291770679568</c:v>
                </c:pt>
                <c:pt idx="131">
                  <c:v>0.965856325044506</c:v>
                </c:pt>
                <c:pt idx="132">
                  <c:v>0.965426879421457</c:v>
                </c:pt>
                <c:pt idx="133">
                  <c:v>0.96500354136753</c:v>
                </c:pt>
                <c:pt idx="134">
                  <c:v>0.964586416539269</c:v>
                </c:pt>
                <c:pt idx="135">
                  <c:v>0.964175608660021</c:v>
                </c:pt>
                <c:pt idx="136">
                  <c:v>0.963771219547411</c:v>
                </c:pt>
                <c:pt idx="137">
                  <c:v>0.963373349081927</c:v>
                </c:pt>
                <c:pt idx="138">
                  <c:v>0.962982095193794</c:v>
                </c:pt>
                <c:pt idx="139">
                  <c:v>0.962597553884457</c:v>
                </c:pt>
                <c:pt idx="140">
                  <c:v>0.962219819186068</c:v>
                </c:pt>
                <c:pt idx="141">
                  <c:v>0.961848983185803</c:v>
                </c:pt>
                <c:pt idx="142">
                  <c:v>0.961485135994124</c:v>
                </c:pt>
                <c:pt idx="143">
                  <c:v>0.96112836574931</c:v>
                </c:pt>
                <c:pt idx="144">
                  <c:v>0.96077875863341</c:v>
                </c:pt>
                <c:pt idx="145">
                  <c:v>0.960436398815233</c:v>
                </c:pt>
                <c:pt idx="146">
                  <c:v>0.960101368511275</c:v>
                </c:pt>
                <c:pt idx="147">
                  <c:v>0.959773747929219</c:v>
                </c:pt>
                <c:pt idx="148">
                  <c:v>0.959453615285241</c:v>
                </c:pt>
                <c:pt idx="149">
                  <c:v>0.959141046810714</c:v>
                </c:pt>
                <c:pt idx="150">
                  <c:v>0.958836116726474</c:v>
                </c:pt>
                <c:pt idx="151">
                  <c:v>0.958538897252893</c:v>
                </c:pt>
                <c:pt idx="152">
                  <c:v>0.958249458607071</c:v>
                </c:pt>
                <c:pt idx="153">
                  <c:v>0.957967869004392</c:v>
                </c:pt>
                <c:pt idx="154">
                  <c:v>0.957694194639501</c:v>
                </c:pt>
                <c:pt idx="155">
                  <c:v>0.957428499702587</c:v>
                </c:pt>
                <c:pt idx="156">
                  <c:v>0.957170846370843</c:v>
                </c:pt>
                <c:pt idx="157">
                  <c:v>0.956921294798647</c:v>
                </c:pt>
                <c:pt idx="158">
                  <c:v>0.956679903138451</c:v>
                </c:pt>
                <c:pt idx="159">
                  <c:v>0.956446727506759</c:v>
                </c:pt>
                <c:pt idx="160">
                  <c:v>0.956221822011869</c:v>
                </c:pt>
                <c:pt idx="161">
                  <c:v>0.956005238745561</c:v>
                </c:pt>
                <c:pt idx="162">
                  <c:v>0.9557970277679</c:v>
                </c:pt>
                <c:pt idx="163">
                  <c:v>0.955597237124081</c:v>
                </c:pt>
                <c:pt idx="164">
                  <c:v>0.955405912837009</c:v>
                </c:pt>
                <c:pt idx="165">
                  <c:v>0.955223098900845</c:v>
                </c:pt>
                <c:pt idx="166">
                  <c:v>0.955048837293575</c:v>
                </c:pt>
                <c:pt idx="167">
                  <c:v>0.954883167959608</c:v>
                </c:pt>
                <c:pt idx="168">
                  <c:v>0.954726128832064</c:v>
                </c:pt>
                <c:pt idx="169">
                  <c:v>0.954577755806184</c:v>
                </c:pt>
                <c:pt idx="170">
                  <c:v>0.954438082757562</c:v>
                </c:pt>
                <c:pt idx="171">
                  <c:v>0.954307141544291</c:v>
                </c:pt>
                <c:pt idx="172">
                  <c:v>0.954184961980147</c:v>
                </c:pt>
                <c:pt idx="173">
                  <c:v>0.954071571873868</c:v>
                </c:pt>
                <c:pt idx="174">
                  <c:v>0.953966996995604</c:v>
                </c:pt>
                <c:pt idx="175">
                  <c:v>0.953871261089617</c:v>
                </c:pt>
                <c:pt idx="176">
                  <c:v>0.953784385885655</c:v>
                </c:pt>
                <c:pt idx="177">
                  <c:v>0.953706391074519</c:v>
                </c:pt>
                <c:pt idx="178">
                  <c:v>0.953637294326853</c:v>
                </c:pt>
                <c:pt idx="179">
                  <c:v>0.953577111294663</c:v>
                </c:pt>
                <c:pt idx="180">
                  <c:v>0.953525855587856</c:v>
                </c:pt>
                <c:pt idx="181">
                  <c:v>0.953483538802985</c:v>
                </c:pt>
                <c:pt idx="182">
                  <c:v>0.953450170507239</c:v>
                </c:pt>
                <c:pt idx="183">
                  <c:v>0.953425758244237</c:v>
                </c:pt>
                <c:pt idx="184">
                  <c:v>0.953410307525658</c:v>
                </c:pt>
                <c:pt idx="185">
                  <c:v>0.953403821841235</c:v>
                </c:pt>
                <c:pt idx="186">
                  <c:v>0.953406302660767</c:v>
                </c:pt>
                <c:pt idx="187">
                  <c:v>0.953417749417042</c:v>
                </c:pt>
                <c:pt idx="188">
                  <c:v>0.953438159525774</c:v>
                </c:pt>
                <c:pt idx="189">
                  <c:v>0.953467528370595</c:v>
                </c:pt>
                <c:pt idx="190">
                  <c:v>0.953505849313842</c:v>
                </c:pt>
                <c:pt idx="191">
                  <c:v>0.953553113692578</c:v>
                </c:pt>
                <c:pt idx="192">
                  <c:v>0.95360931081234</c:v>
                </c:pt>
                <c:pt idx="193">
                  <c:v>0.953674427956571</c:v>
                </c:pt>
                <c:pt idx="194">
                  <c:v>0.953748450388616</c:v>
                </c:pt>
                <c:pt idx="195">
                  <c:v>0.953831361336199</c:v>
                </c:pt>
                <c:pt idx="196">
                  <c:v>0.953923142003873</c:v>
                </c:pt>
                <c:pt idx="197">
                  <c:v>0.954023771571372</c:v>
                </c:pt>
                <c:pt idx="198">
                  <c:v>0.954133227200543</c:v>
                </c:pt>
                <c:pt idx="199">
                  <c:v>0.954251484010797</c:v>
                </c:pt>
                <c:pt idx="200">
                  <c:v>0.954378515106725</c:v>
                </c:pt>
                <c:pt idx="201">
                  <c:v>0.954514291571172</c:v>
                </c:pt>
                <c:pt idx="202">
                  <c:v>0.954658782448519</c:v>
                </c:pt>
                <c:pt idx="203">
                  <c:v>0.9548119547743</c:v>
                </c:pt>
                <c:pt idx="204">
                  <c:v>0.954973773540928</c:v>
                </c:pt>
                <c:pt idx="205">
                  <c:v>0.955144201726228</c:v>
                </c:pt>
                <c:pt idx="206">
                  <c:v>0.95532320028957</c:v>
                </c:pt>
                <c:pt idx="207">
                  <c:v>0.955510728149022</c:v>
                </c:pt>
                <c:pt idx="208">
                  <c:v>0.955706742210282</c:v>
                </c:pt>
                <c:pt idx="209">
                  <c:v>0.955911197359058</c:v>
                </c:pt>
                <c:pt idx="210">
                  <c:v>0.956124046447087</c:v>
                </c:pt>
                <c:pt idx="211">
                  <c:v>0.956345240313738</c:v>
                </c:pt>
                <c:pt idx="212">
                  <c:v>0.95657472776719</c:v>
                </c:pt>
                <c:pt idx="213">
                  <c:v>0.956812455608542</c:v>
                </c:pt>
                <c:pt idx="214">
                  <c:v>0.957058368607818</c:v>
                </c:pt>
                <c:pt idx="215">
                  <c:v>0.957312409516931</c:v>
                </c:pt>
                <c:pt idx="216">
                  <c:v>0.957574519081902</c:v>
                </c:pt>
                <c:pt idx="217">
                  <c:v>0.95784463601774</c:v>
                </c:pt>
                <c:pt idx="218">
                  <c:v>0.958122697040324</c:v>
                </c:pt>
                <c:pt idx="219">
                  <c:v>0.958408636842421</c:v>
                </c:pt>
                <c:pt idx="220">
                  <c:v>0.95870238810528</c:v>
                </c:pt>
                <c:pt idx="221">
                  <c:v>0.959003881514036</c:v>
                </c:pt>
                <c:pt idx="222">
                  <c:v>0.959313045735598</c:v>
                </c:pt>
                <c:pt idx="223">
                  <c:v>0.959629807435931</c:v>
                </c:pt>
                <c:pt idx="224">
                  <c:v>0.9599540912821</c:v>
                </c:pt>
                <c:pt idx="225">
                  <c:v>0.960285819948581</c:v>
                </c:pt>
                <c:pt idx="226">
                  <c:v>0.960624914104869</c:v>
                </c:pt>
                <c:pt idx="227">
                  <c:v>0.960971292437137</c:v>
                </c:pt>
                <c:pt idx="228">
                  <c:v>0.961324871644422</c:v>
                </c:pt>
                <c:pt idx="229">
                  <c:v>0.961685566438007</c:v>
                </c:pt>
                <c:pt idx="230">
                  <c:v>0.962053289556479</c:v>
                </c:pt>
                <c:pt idx="231">
                  <c:v>0.962427951765449</c:v>
                </c:pt>
                <c:pt idx="232">
                  <c:v>0.962809461855102</c:v>
                </c:pt>
                <c:pt idx="233">
                  <c:v>0.963197726666635</c:v>
                </c:pt>
                <c:pt idx="234">
                  <c:v>0.96359265107219</c:v>
                </c:pt>
                <c:pt idx="235">
                  <c:v>0.963994138001567</c:v>
                </c:pt>
                <c:pt idx="236">
                  <c:v>0.964402088441943</c:v>
                </c:pt>
                <c:pt idx="237">
                  <c:v>0.964816401440203</c:v>
                </c:pt>
                <c:pt idx="238">
                  <c:v>0.965236974122263</c:v>
                </c:pt>
                <c:pt idx="239">
                  <c:v>0.965663701685003</c:v>
                </c:pt>
                <c:pt idx="240">
                  <c:v>0.96609647743503</c:v>
                </c:pt>
                <c:pt idx="241">
                  <c:v>0.966535192756282</c:v>
                </c:pt>
                <c:pt idx="242">
                  <c:v>0.966979737147881</c:v>
                </c:pt>
                <c:pt idx="243">
                  <c:v>0.967429998245166</c:v>
                </c:pt>
                <c:pt idx="244">
                  <c:v>0.967885861790933</c:v>
                </c:pt>
                <c:pt idx="245">
                  <c:v>0.968347211684431</c:v>
                </c:pt>
                <c:pt idx="246">
                  <c:v>0.96881392998489</c:v>
                </c:pt>
                <c:pt idx="247">
                  <c:v>0.969285896901056</c:v>
                </c:pt>
                <c:pt idx="248">
                  <c:v>0.969762990850995</c:v>
                </c:pt>
                <c:pt idx="249">
                  <c:v>0.97024508842685</c:v>
                </c:pt>
                <c:pt idx="250">
                  <c:v>0.970732064437584</c:v>
                </c:pt>
                <c:pt idx="251">
                  <c:v>0.971223791937973</c:v>
                </c:pt>
                <c:pt idx="252">
                  <c:v>0.971720142203708</c:v>
                </c:pt>
                <c:pt idx="253">
                  <c:v>0.972220984788009</c:v>
                </c:pt>
                <c:pt idx="254">
                  <c:v>0.972726187521971</c:v>
                </c:pt>
                <c:pt idx="255">
                  <c:v>0.973235616536726</c:v>
                </c:pt>
                <c:pt idx="256">
                  <c:v>0.973749136286301</c:v>
                </c:pt>
                <c:pt idx="257">
                  <c:v>0.974266609560573</c:v>
                </c:pt>
                <c:pt idx="258">
                  <c:v>0.974787897518468</c:v>
                </c:pt>
                <c:pt idx="259">
                  <c:v>0.975312859705468</c:v>
                </c:pt>
                <c:pt idx="260">
                  <c:v>0.975841354069416</c:v>
                </c:pt>
                <c:pt idx="261">
                  <c:v>0.97637323700576</c:v>
                </c:pt>
                <c:pt idx="262">
                  <c:v>0.976908363357893</c:v>
                </c:pt>
                <c:pt idx="263">
                  <c:v>0.977446586463202</c:v>
                </c:pt>
                <c:pt idx="264">
                  <c:v>0.977987758173754</c:v>
                </c:pt>
                <c:pt idx="265">
                  <c:v>0.97853172887983</c:v>
                </c:pt>
                <c:pt idx="266">
                  <c:v>0.979078347549603</c:v>
                </c:pt>
                <c:pt idx="267">
                  <c:v>0.979627461755854</c:v>
                </c:pt>
                <c:pt idx="268">
                  <c:v>0.980178917700641</c:v>
                </c:pt>
                <c:pt idx="269">
                  <c:v>0.980732560258957</c:v>
                </c:pt>
                <c:pt idx="270">
                  <c:v>0.981288233014766</c:v>
                </c:pt>
                <c:pt idx="271">
                  <c:v>0.981845778271918</c:v>
                </c:pt>
                <c:pt idx="272">
                  <c:v>0.982405037125318</c:v>
                </c:pt>
                <c:pt idx="273">
                  <c:v>0.98296584947434</c:v>
                </c:pt>
                <c:pt idx="274">
                  <c:v>0.983528054065573</c:v>
                </c:pt>
                <c:pt idx="275">
                  <c:v>0.984091488532272</c:v>
                </c:pt>
                <c:pt idx="276">
                  <c:v>0.984655989446651</c:v>
                </c:pt>
                <c:pt idx="277">
                  <c:v>0.985221392346261</c:v>
                </c:pt>
                <c:pt idx="278">
                  <c:v>0.98578753177992</c:v>
                </c:pt>
                <c:pt idx="279">
                  <c:v>0.986354241360914</c:v>
                </c:pt>
                <c:pt idx="280">
                  <c:v>0.986921353797698</c:v>
                </c:pt>
                <c:pt idx="281">
                  <c:v>0.987488700961194</c:v>
                </c:pt>
                <c:pt idx="282">
                  <c:v>0.988056113907987</c:v>
                </c:pt>
                <c:pt idx="283">
                  <c:v>0.988623422940691</c:v>
                </c:pt>
                <c:pt idx="284">
                  <c:v>0.989190457668997</c:v>
                </c:pt>
                <c:pt idx="285">
                  <c:v>0.989757047035369</c:v>
                </c:pt>
                <c:pt idx="286">
                  <c:v>0.990323019386892</c:v>
                </c:pt>
                <c:pt idx="287">
                  <c:v>0.990888202528481</c:v>
                </c:pt>
                <c:pt idx="288">
                  <c:v>0.991452423754708</c:v>
                </c:pt>
                <c:pt idx="289">
                  <c:v>0.992015509933481</c:v>
                </c:pt>
                <c:pt idx="290">
                  <c:v>0.992577287546055</c:v>
                </c:pt>
                <c:pt idx="291">
                  <c:v>0.993137582748204</c:v>
                </c:pt>
                <c:pt idx="292">
                  <c:v>0.993696221429673</c:v>
                </c:pt>
                <c:pt idx="293">
                  <c:v>0.994253029266815</c:v>
                </c:pt>
                <c:pt idx="294">
                  <c:v>0.994807831794333</c:v>
                </c:pt>
                <c:pt idx="295">
                  <c:v>0.995360454457682</c:v>
                </c:pt>
                <c:pt idx="296">
                  <c:v>0.995910722681174</c:v>
                </c:pt>
                <c:pt idx="297">
                  <c:v>0.996458461920838</c:v>
                </c:pt>
                <c:pt idx="298">
                  <c:v>0.997003497742981</c:v>
                </c:pt>
                <c:pt idx="299">
                  <c:v>0.997545655878298</c:v>
                </c:pt>
                <c:pt idx="300">
                  <c:v>0.998084762293615</c:v>
                </c:pt>
                <c:pt idx="301">
                  <c:v>0.998620643249978</c:v>
                </c:pt>
                <c:pt idx="302">
                  <c:v>0.999153125380644</c:v>
                </c:pt>
                <c:pt idx="303">
                  <c:v>0.99968203575429</c:v>
                </c:pt>
                <c:pt idx="304">
                  <c:v>1.00020720193777</c:v>
                </c:pt>
                <c:pt idx="305">
                  <c:v>1.00072845207444</c:v>
                </c:pt>
                <c:pt idx="306">
                  <c:v>1.00124561495556</c:v>
                </c:pt>
                <c:pt idx="307">
                  <c:v>1.00175852007487</c:v>
                </c:pt>
                <c:pt idx="308">
                  <c:v>1.00226699771929</c:v>
                </c:pt>
                <c:pt idx="309">
                  <c:v>1.00277087902589</c:v>
                </c:pt>
                <c:pt idx="310">
                  <c:v>1.00326999605511</c:v>
                </c:pt>
                <c:pt idx="311">
                  <c:v>1.00376418188489</c:v>
                </c:pt>
                <c:pt idx="312">
                  <c:v>1.00425327064249</c:v>
                </c:pt>
                <c:pt idx="313">
                  <c:v>1.0047370976115</c:v>
                </c:pt>
                <c:pt idx="314">
                  <c:v>1.00521549929965</c:v>
                </c:pt>
                <c:pt idx="315">
                  <c:v>1.00568831348721</c:v>
                </c:pt>
                <c:pt idx="316">
                  <c:v>1.00615537933868</c:v>
                </c:pt>
                <c:pt idx="317">
                  <c:v>1.00661653744055</c:v>
                </c:pt>
                <c:pt idx="318">
                  <c:v>1.00707162990625</c:v>
                </c:pt>
                <c:pt idx="319">
                  <c:v>1.0075205004141</c:v>
                </c:pt>
                <c:pt idx="320">
                  <c:v>1.00796299432045</c:v>
                </c:pt>
                <c:pt idx="321">
                  <c:v>1.00839895869558</c:v>
                </c:pt>
                <c:pt idx="322">
                  <c:v>1.00882824242899</c:v>
                </c:pt>
                <c:pt idx="323">
                  <c:v>1.00925069627488</c:v>
                </c:pt>
                <c:pt idx="324">
                  <c:v>1.00966617293909</c:v>
                </c:pt>
                <c:pt idx="325">
                  <c:v>1.01007452714873</c:v>
                </c:pt>
                <c:pt idx="326">
                  <c:v>1.01047561573159</c:v>
                </c:pt>
                <c:pt idx="327">
                  <c:v>1.01086929766132</c:v>
                </c:pt>
                <c:pt idx="328">
                  <c:v>1.01125543415594</c:v>
                </c:pt>
                <c:pt idx="329">
                  <c:v>1.01163388874102</c:v>
                </c:pt>
                <c:pt idx="330">
                  <c:v>1.01200452730245</c:v>
                </c:pt>
                <c:pt idx="331">
                  <c:v>1.01236721817668</c:v>
                </c:pt>
                <c:pt idx="332">
                  <c:v>1.01272183219805</c:v>
                </c:pt>
                <c:pt idx="333">
                  <c:v>1.01306824278947</c:v>
                </c:pt>
                <c:pt idx="334">
                  <c:v>1.01340632600022</c:v>
                </c:pt>
                <c:pt idx="335">
                  <c:v>1.01373596059216</c:v>
                </c:pt>
                <c:pt idx="336">
                  <c:v>1.01405702809643</c:v>
                </c:pt>
                <c:pt idx="337">
                  <c:v>1.01436941286806</c:v>
                </c:pt>
                <c:pt idx="338">
                  <c:v>1.01467300216189</c:v>
                </c:pt>
                <c:pt idx="339">
                  <c:v>1.01496768618381</c:v>
                </c:pt>
                <c:pt idx="340">
                  <c:v>1.01525335814404</c:v>
                </c:pt>
                <c:pt idx="341">
                  <c:v>1.01552991433493</c:v>
                </c:pt>
                <c:pt idx="342">
                  <c:v>1.01579725416218</c:v>
                </c:pt>
                <c:pt idx="343">
                  <c:v>1.016055280209</c:v>
                </c:pt>
                <c:pt idx="344">
                  <c:v>1.01630389831007</c:v>
                </c:pt>
                <c:pt idx="345">
                  <c:v>1.01654301756184</c:v>
                </c:pt>
                <c:pt idx="346">
                  <c:v>1.01677255040261</c:v>
                </c:pt>
                <c:pt idx="347">
                  <c:v>1.01699241266022</c:v>
                </c:pt>
                <c:pt idx="348">
                  <c:v>1.01720252358621</c:v>
                </c:pt>
                <c:pt idx="349">
                  <c:v>1.01740280590082</c:v>
                </c:pt>
                <c:pt idx="350">
                  <c:v>1.01759318585391</c:v>
                </c:pt>
                <c:pt idx="351">
                  <c:v>1.01777359324319</c:v>
                </c:pt>
                <c:pt idx="352">
                  <c:v>1.01794396146306</c:v>
                </c:pt>
                <c:pt idx="353">
                  <c:v>1.01810422755534</c:v>
                </c:pt>
                <c:pt idx="354">
                  <c:v>1.01825433222052</c:v>
                </c:pt>
                <c:pt idx="355">
                  <c:v>1.01839421986415</c:v>
                </c:pt>
                <c:pt idx="356">
                  <c:v>1.01852383863763</c:v>
                </c:pt>
                <c:pt idx="357">
                  <c:v>1.01864314044553</c:v>
                </c:pt>
                <c:pt idx="358">
                  <c:v>1.01875208098977</c:v>
                </c:pt>
                <c:pt idx="359">
                  <c:v>1.01885061979749</c:v>
                </c:pt>
                <c:pt idx="360">
                  <c:v>1.01893872022083</c:v>
                </c:pt>
                <c:pt idx="361">
                  <c:v>1.01901634948547</c:v>
                </c:pt>
                <c:pt idx="362">
                  <c:v>1.01908347869539</c:v>
                </c:pt>
                <c:pt idx="363">
                  <c:v>1.01914008285053</c:v>
                </c:pt>
                <c:pt idx="364">
                  <c:v>1.01918614086298</c:v>
                </c:pt>
                <c:pt idx="365">
                  <c:v>1.01922163557174</c:v>
                </c:pt>
              </c:numCache>
            </c:numRef>
          </c:yVal>
          <c:smooth val="0"/>
        </c:ser>
        <c:axId val="8617730"/>
        <c:axId val="23907509"/>
      </c:scatterChart>
      <c:valAx>
        <c:axId val="8617730"/>
        <c:scaling>
          <c:orientation val="minMax"/>
          <c:max val="366"/>
          <c:min val="1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1" sz="1100" spc="-1" strike="noStrike">
                    <a:latin typeface="Arial"/>
                  </a:defRPr>
                </a:pPr>
                <a:r>
                  <a:rPr b="1" sz="1100" spc="-1" strike="noStrike">
                    <a:latin typeface="Arial"/>
                  </a:rPr>
                  <a:t>day</a:t>
                </a:r>
              </a:p>
            </c:rich>
          </c:tx>
          <c:layout>
            <c:manualLayout>
              <c:xMode val="edge"/>
              <c:yMode val="edge"/>
              <c:x val="0.820273184759166"/>
              <c:y val="0.81596343752550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3907509"/>
        <c:crosses val="autoZero"/>
        <c:crossBetween val="midCat"/>
        <c:majorUnit val="30"/>
      </c:valAx>
      <c:valAx>
        <c:axId val="2390750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1" sz="1100" spc="-1" strike="noStrike">
                    <a:latin typeface="Arial"/>
                  </a:defRPr>
                </a:pPr>
                <a:r>
                  <a:rPr b="1" sz="1100" spc="-1" strike="noStrike">
                    <a:latin typeface="Arial"/>
                  </a:rPr>
                  <a:t>° per day</a:t>
                </a:r>
              </a:p>
            </c:rich>
          </c:tx>
          <c:layout>
            <c:manualLayout>
              <c:xMode val="edge"/>
              <c:yMode val="edge"/>
              <c:x val="0.101954120645709"/>
              <c:y val="0.153431812617318"/>
            </c:manualLayout>
          </c:layout>
          <c:overlay val="0"/>
          <c:spPr>
            <a:noFill/>
            <a:ln w="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617730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522701027168298"/>
          <c:y val="0.0498267415461823"/>
          <c:w val="0.908527320245548"/>
          <c:h val="0.896044927709404"/>
        </c:manualLayout>
      </c:layout>
      <c:scatterChart>
        <c:scatterStyle val="line"/>
        <c:varyColors val="0"/>
        <c:ser>
          <c:idx val="0"/>
          <c:order val="0"/>
          <c:spPr>
            <a:solidFill>
              <a:srgbClr val="0000ff"/>
            </a:solidFill>
            <a:ln w="180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analemma!$K$2:$K$367</c:f>
              <c:numCache>
                <c:formatCode>General</c:formatCode>
                <c:ptCount val="366"/>
                <c:pt idx="0">
                  <c:v>220.224003166968</c:v>
                </c:pt>
                <c:pt idx="1">
                  <c:v>220.16771864546</c:v>
                </c:pt>
                <c:pt idx="2">
                  <c:v>220.115916433405</c:v>
                </c:pt>
                <c:pt idx="3">
                  <c:v>220.068668604891</c:v>
                </c:pt>
                <c:pt idx="4">
                  <c:v>220.026044660723</c:v>
                </c:pt>
                <c:pt idx="5">
                  <c:v>219.988111469677</c:v>
                </c:pt>
                <c:pt idx="6">
                  <c:v>219.954933208706</c:v>
                </c:pt>
                <c:pt idx="7">
                  <c:v>219.926571315619</c:v>
                </c:pt>
                <c:pt idx="8">
                  <c:v>219.903084440585</c:v>
                </c:pt>
                <c:pt idx="9">
                  <c:v>219.884528404152</c:v>
                </c:pt>
                <c:pt idx="10">
                  <c:v>219.870956161326</c:v>
                </c:pt>
                <c:pt idx="11">
                  <c:v>219.862417766105</c:v>
                </c:pt>
                <c:pt idx="12">
                  <c:v>219.858960344196</c:v>
                </c:pt>
                <c:pt idx="13">
                  <c:v>219.860628067891</c:v>
                </c:pt>
                <c:pt idx="14">
                  <c:v>219.867462134959</c:v>
                </c:pt>
                <c:pt idx="15">
                  <c:v>219.879500753324</c:v>
                </c:pt>
                <c:pt idx="16">
                  <c:v>219.896779125508</c:v>
                </c:pt>
                <c:pt idx="17">
                  <c:v>219.919329440529</c:v>
                </c:pt>
                <c:pt idx="18">
                  <c:v>219.947180867205</c:v>
                </c:pt>
                <c:pt idx="19">
                  <c:v>219.980359550621</c:v>
                </c:pt>
                <c:pt idx="20">
                  <c:v>220.018888613609</c:v>
                </c:pt>
                <c:pt idx="21">
                  <c:v>220.062788157082</c:v>
                </c:pt>
                <c:pt idx="22">
                  <c:v>220.112075266997</c:v>
                </c:pt>
                <c:pt idx="23">
                  <c:v>220.166764022223</c:v>
                </c:pt>
                <c:pt idx="24">
                  <c:v>220.226865502674</c:v>
                </c:pt>
                <c:pt idx="25">
                  <c:v>220.292387805633</c:v>
                </c:pt>
                <c:pt idx="26">
                  <c:v>220.363336055947</c:v>
                </c:pt>
                <c:pt idx="27">
                  <c:v>220.439712424073</c:v>
                </c:pt>
                <c:pt idx="28">
                  <c:v>220.521516143309</c:v>
                </c:pt>
                <c:pt idx="29">
                  <c:v>220.608743528474</c:v>
                </c:pt>
                <c:pt idx="30">
                  <c:v>220.701387997953</c:v>
                </c:pt>
                <c:pt idx="31">
                  <c:v>220.799440092786</c:v>
                </c:pt>
                <c:pt idx="32">
                  <c:v>220.902887500861</c:v>
                </c:pt>
                <c:pt idx="33">
                  <c:v>221.011715079934</c:v>
                </c:pt>
                <c:pt idx="34">
                  <c:v>221.125904881389</c:v>
                </c:pt>
                <c:pt idx="35">
                  <c:v>221.245436176663</c:v>
                </c:pt>
                <c:pt idx="36">
                  <c:v>221.370285480069</c:v>
                </c:pt>
                <c:pt idx="37">
                  <c:v>221.500426576541</c:v>
                </c:pt>
                <c:pt idx="38">
                  <c:v>221.635830545522</c:v>
                </c:pt>
                <c:pt idx="39">
                  <c:v>221.776465789225</c:v>
                </c:pt>
                <c:pt idx="40">
                  <c:v>221.922298058936</c:v>
                </c:pt>
                <c:pt idx="41">
                  <c:v>222.073290479237</c:v>
                </c:pt>
                <c:pt idx="42">
                  <c:v>222.229403575993</c:v>
                </c:pt>
                <c:pt idx="43">
                  <c:v>222.390595302129</c:v>
                </c:pt>
                <c:pt idx="44">
                  <c:v>222.556821063272</c:v>
                </c:pt>
                <c:pt idx="45">
                  <c:v>222.728033745324</c:v>
                </c:pt>
                <c:pt idx="46">
                  <c:v>222.904183737552</c:v>
                </c:pt>
                <c:pt idx="47">
                  <c:v>223.085218959665</c:v>
                </c:pt>
                <c:pt idx="48">
                  <c:v>223.271084886908</c:v>
                </c:pt>
                <c:pt idx="49">
                  <c:v>223.461724572712</c:v>
                </c:pt>
                <c:pt idx="50">
                  <c:v>223.657078677445</c:v>
                </c:pt>
                <c:pt idx="51">
                  <c:v>223.857085488278</c:v>
                </c:pt>
                <c:pt idx="52">
                  <c:v>224.061680945158</c:v>
                </c:pt>
                <c:pt idx="53">
                  <c:v>224.270798663889</c:v>
                </c:pt>
                <c:pt idx="54">
                  <c:v>224.484369958907</c:v>
                </c:pt>
                <c:pt idx="55">
                  <c:v>224.702323867953</c:v>
                </c:pt>
                <c:pt idx="56">
                  <c:v>224.924587172117</c:v>
                </c:pt>
                <c:pt idx="57">
                  <c:v>225.151084420007</c:v>
                </c:pt>
                <c:pt idx="58">
                  <c:v>225.381737949963</c:v>
                </c:pt>
                <c:pt idx="59">
                  <c:v>225.6164679099</c:v>
                </c:pt>
                <c:pt idx="60">
                  <c:v>225.855192283629</c:v>
                </c:pt>
                <c:pt idx="61">
                  <c:v>226.097826908263</c:v>
                </c:pt>
                <c:pt idx="62">
                  <c:v>226.344285498177</c:v>
                </c:pt>
                <c:pt idx="63">
                  <c:v>226.59447966635</c:v>
                </c:pt>
                <c:pt idx="64">
                  <c:v>226.848318945721</c:v>
                </c:pt>
                <c:pt idx="65">
                  <c:v>227.105710812886</c:v>
                </c:pt>
                <c:pt idx="66">
                  <c:v>227.3665607075</c:v>
                </c:pt>
                <c:pt idx="67">
                  <c:v>227.63077205678</c:v>
                </c:pt>
                <c:pt idx="68">
                  <c:v>227.898246295809</c:v>
                </c:pt>
                <c:pt idx="69">
                  <c:v>228.168882892649</c:v>
                </c:pt>
                <c:pt idx="70">
                  <c:v>228.4425793716</c:v>
                </c:pt>
                <c:pt idx="71">
                  <c:v>228.719231334647</c:v>
                </c:pt>
                <c:pt idx="72">
                  <c:v>228.998732487464</c:v>
                </c:pt>
                <c:pt idx="73">
                  <c:v>229.280974663728</c:v>
                </c:pt>
                <c:pt idx="74">
                  <c:v>229.565847850052</c:v>
                </c:pt>
                <c:pt idx="75">
                  <c:v>229.853240214354</c:v>
                </c:pt>
                <c:pt idx="76">
                  <c:v>230.143038128124</c:v>
                </c:pt>
                <c:pt idx="77">
                  <c:v>230.435126198607</c:v>
                </c:pt>
                <c:pt idx="78">
                  <c:v>230.729387295047</c:v>
                </c:pt>
                <c:pt idx="79">
                  <c:v>231.025702578096</c:v>
                </c:pt>
                <c:pt idx="80">
                  <c:v>231.323951532079</c:v>
                </c:pt>
                <c:pt idx="81">
                  <c:v>231.624011993694</c:v>
                </c:pt>
                <c:pt idx="82">
                  <c:v>231.925760186875</c:v>
                </c:pt>
                <c:pt idx="83">
                  <c:v>232.229070754218</c:v>
                </c:pt>
                <c:pt idx="84">
                  <c:v>232.533816794194</c:v>
                </c:pt>
                <c:pt idx="85">
                  <c:v>232.839869897376</c:v>
                </c:pt>
                <c:pt idx="86">
                  <c:v>233.147100181644</c:v>
                </c:pt>
                <c:pt idx="87">
                  <c:v>233.455376332928</c:v>
                </c:pt>
                <c:pt idx="88">
                  <c:v>233.764565645073</c:v>
                </c:pt>
                <c:pt idx="89">
                  <c:v>234.07453406163</c:v>
                </c:pt>
                <c:pt idx="90">
                  <c:v>234.385146219194</c:v>
                </c:pt>
                <c:pt idx="91">
                  <c:v>234.696265492309</c:v>
                </c:pt>
                <c:pt idx="92">
                  <c:v>235.007754039988</c:v>
                </c:pt>
                <c:pt idx="93">
                  <c:v>235.319472853932</c:v>
                </c:pt>
                <c:pt idx="94">
                  <c:v>235.631281808451</c:v>
                </c:pt>
                <c:pt idx="95">
                  <c:v>235.943039711697</c:v>
                </c:pt>
                <c:pt idx="96">
                  <c:v>236.254604361512</c:v>
                </c:pt>
                <c:pt idx="97">
                  <c:v>236.565832596149</c:v>
                </c:pt>
                <c:pt idx="98">
                  <c:v>236.876580356224</c:v>
                </c:pt>
                <c:pt idx="99">
                  <c:v>237.186702741634</c:v>
                </c:pt>
                <c:pt idx="100">
                  <c:v>237.496054072823</c:v>
                </c:pt>
                <c:pt idx="101">
                  <c:v>237.804487955949</c:v>
                </c:pt>
                <c:pt idx="102">
                  <c:v>238.111857345977</c:v>
                </c:pt>
                <c:pt idx="103">
                  <c:v>238.418014614237</c:v>
                </c:pt>
                <c:pt idx="104">
                  <c:v>238.722811620526</c:v>
                </c:pt>
                <c:pt idx="105">
                  <c:v>239.02609978279</c:v>
                </c:pt>
                <c:pt idx="106">
                  <c:v>239.327730153777</c:v>
                </c:pt>
                <c:pt idx="107">
                  <c:v>239.627553494894</c:v>
                </c:pt>
                <c:pt idx="108">
                  <c:v>239.925420357625</c:v>
                </c:pt>
                <c:pt idx="109">
                  <c:v>240.221181162713</c:v>
                </c:pt>
                <c:pt idx="110">
                  <c:v>240.514686286531</c:v>
                </c:pt>
                <c:pt idx="111">
                  <c:v>240.805786147685</c:v>
                </c:pt>
                <c:pt idx="112">
                  <c:v>241.094331293881</c:v>
                </c:pt>
                <c:pt idx="113">
                  <c:v>241.380172495682</c:v>
                </c:pt>
                <c:pt idx="114">
                  <c:v>241.663160841107</c:v>
                </c:pt>
                <c:pt idx="115">
                  <c:v>241.943147830676</c:v>
                </c:pt>
                <c:pt idx="116">
                  <c:v>242.219985482285</c:v>
                </c:pt>
                <c:pt idx="117">
                  <c:v>242.493526429624</c:v>
                </c:pt>
                <c:pt idx="118">
                  <c:v>242.763624030518</c:v>
                </c:pt>
                <c:pt idx="119">
                  <c:v>243.030132475916</c:v>
                </c:pt>
                <c:pt idx="120">
                  <c:v>243.292906899555</c:v>
                </c:pt>
                <c:pt idx="121">
                  <c:v>243.551803497697</c:v>
                </c:pt>
                <c:pt idx="122">
                  <c:v>243.806679642603</c:v>
                </c:pt>
                <c:pt idx="123">
                  <c:v>244.057394006148</c:v>
                </c:pt>
                <c:pt idx="124">
                  <c:v>244.303806683774</c:v>
                </c:pt>
                <c:pt idx="125">
                  <c:v>244.545779322077</c:v>
                </c:pt>
                <c:pt idx="126">
                  <c:v>244.783175249555</c:v>
                </c:pt>
                <c:pt idx="127">
                  <c:v>245.015859610542</c:v>
                </c:pt>
                <c:pt idx="128">
                  <c:v>245.243699502279</c:v>
                </c:pt>
                <c:pt idx="129">
                  <c:v>245.466564115123</c:v>
                </c:pt>
                <c:pt idx="130">
                  <c:v>245.684324875864</c:v>
                </c:pt>
                <c:pt idx="131">
                  <c:v>245.896855594047</c:v>
                </c:pt>
                <c:pt idx="132">
                  <c:v>246.104032611293</c:v>
                </c:pt>
                <c:pt idx="133">
                  <c:v>246.305734953481</c:v>
                </c:pt>
                <c:pt idx="134">
                  <c:v>246.501844485696</c:v>
                </c:pt>
                <c:pt idx="135">
                  <c:v>246.692246069834</c:v>
                </c:pt>
                <c:pt idx="136">
                  <c:v>246.876827724662</c:v>
                </c:pt>
                <c:pt idx="137">
                  <c:v>247.055480788199</c:v>
                </c:pt>
                <c:pt idx="138">
                  <c:v>247.228100082201</c:v>
                </c:pt>
                <c:pt idx="139">
                  <c:v>247.394584078476</c:v>
                </c:pt>
                <c:pt idx="140">
                  <c:v>247.554835066827</c:v>
                </c:pt>
                <c:pt idx="141">
                  <c:v>247.708759324271</c:v>
                </c:pt>
                <c:pt idx="142">
                  <c:v>247.856267285237</c:v>
                </c:pt>
                <c:pt idx="143">
                  <c:v>247.997273712371</c:v>
                </c:pt>
                <c:pt idx="144">
                  <c:v>248.131697867977</c:v>
                </c:pt>
                <c:pt idx="145">
                  <c:v>248.259463682494</c:v>
                </c:pt>
                <c:pt idx="146">
                  <c:v>248.38049992916</c:v>
                </c:pt>
                <c:pt idx="147">
                  <c:v>248.494740388225</c:v>
                </c:pt>
                <c:pt idx="148">
                  <c:v>248.602124016329</c:v>
                </c:pt>
                <c:pt idx="149">
                  <c:v>248.702595111193</c:v>
                </c:pt>
                <c:pt idx="150">
                  <c:v>248.796103471029</c:v>
                </c:pt>
                <c:pt idx="151">
                  <c:v>248.88260455724</c:v>
                </c:pt>
                <c:pt idx="152">
                  <c:v>248.962059643507</c:v>
                </c:pt>
                <c:pt idx="153">
                  <c:v>249.034435967214</c:v>
                </c:pt>
                <c:pt idx="154">
                  <c:v>249.099706869948</c:v>
                </c:pt>
                <c:pt idx="155">
                  <c:v>249.157851935996</c:v>
                </c:pt>
                <c:pt idx="156">
                  <c:v>249.208857121088</c:v>
                </c:pt>
                <c:pt idx="157">
                  <c:v>249.252714870543</c:v>
                </c:pt>
                <c:pt idx="158">
                  <c:v>249.289424232906</c:v>
                </c:pt>
                <c:pt idx="159">
                  <c:v>249.318990958971</c:v>
                </c:pt>
                <c:pt idx="160">
                  <c:v>249.341427594558</c:v>
                </c:pt>
                <c:pt idx="161">
                  <c:v>249.356753559228</c:v>
                </c:pt>
                <c:pt idx="162">
                  <c:v>249.364995210542</c:v>
                </c:pt>
                <c:pt idx="163">
                  <c:v>249.366185896695</c:v>
                </c:pt>
                <c:pt idx="164">
                  <c:v>249.360365997205</c:v>
                </c:pt>
                <c:pt idx="165">
                  <c:v>249.347582943831</c:v>
                </c:pt>
                <c:pt idx="166">
                  <c:v>249.327891230755</c:v>
                </c:pt>
                <c:pt idx="167">
                  <c:v>249.301352400712</c:v>
                </c:pt>
                <c:pt idx="168">
                  <c:v>249.268035023175</c:v>
                </c:pt>
                <c:pt idx="169">
                  <c:v>249.228014647694</c:v>
                </c:pt>
                <c:pt idx="170">
                  <c:v>249.181373741601</c:v>
                </c:pt>
                <c:pt idx="171">
                  <c:v>249.128201608391</c:v>
                </c:pt>
                <c:pt idx="172">
                  <c:v>249.068594286871</c:v>
                </c:pt>
                <c:pt idx="173">
                  <c:v>249.002654430757</c:v>
                </c:pt>
                <c:pt idx="174">
                  <c:v>248.930491169079</c:v>
                </c:pt>
                <c:pt idx="175">
                  <c:v>248.85221994397</c:v>
                </c:pt>
                <c:pt idx="176">
                  <c:v>248.767962335782</c:v>
                </c:pt>
                <c:pt idx="177">
                  <c:v>248.677845859254</c:v>
                </c:pt>
                <c:pt idx="178">
                  <c:v>248.582003747903</c:v>
                </c:pt>
                <c:pt idx="179">
                  <c:v>248.480574714358</c:v>
                </c:pt>
                <c:pt idx="180">
                  <c:v>248.373702697096</c:v>
                </c:pt>
                <c:pt idx="181">
                  <c:v>248.261536587116</c:v>
                </c:pt>
                <c:pt idx="182">
                  <c:v>248.144229935833</c:v>
                </c:pt>
                <c:pt idx="183">
                  <c:v>248.021940648862</c:v>
                </c:pt>
                <c:pt idx="184">
                  <c:v>247.894830667222</c:v>
                </c:pt>
                <c:pt idx="185">
                  <c:v>247.763065629966</c:v>
                </c:pt>
                <c:pt idx="186">
                  <c:v>247.626814529432</c:v>
                </c:pt>
                <c:pt idx="187">
                  <c:v>247.486249347682</c:v>
                </c:pt>
                <c:pt idx="188">
                  <c:v>247.341544692597</c:v>
                </c:pt>
                <c:pt idx="189">
                  <c:v>247.19287741905</c:v>
                </c:pt>
                <c:pt idx="190">
                  <c:v>247.040426243312</c:v>
                </c:pt>
                <c:pt idx="191">
                  <c:v>246.88437135906</c:v>
                </c:pt>
                <c:pt idx="192">
                  <c:v>246.724894040417</c:v>
                </c:pt>
                <c:pt idx="193">
                  <c:v>246.562176250897</c:v>
                </c:pt>
                <c:pt idx="194">
                  <c:v>246.39640024708</c:v>
                </c:pt>
                <c:pt idx="195">
                  <c:v>246.227748189273</c:v>
                </c:pt>
                <c:pt idx="196">
                  <c:v>246.0564017503</c:v>
                </c:pt>
                <c:pt idx="197">
                  <c:v>245.88254173464</c:v>
                </c:pt>
                <c:pt idx="198">
                  <c:v>245.706347696581</c:v>
                </c:pt>
                <c:pt idx="199">
                  <c:v>245.527997576302</c:v>
                </c:pt>
                <c:pt idx="200">
                  <c:v>245.347667338979</c:v>
                </c:pt>
                <c:pt idx="201">
                  <c:v>245.165530625122</c:v>
                </c:pt>
                <c:pt idx="202">
                  <c:v>244.981758420231</c:v>
                </c:pt>
                <c:pt idx="203">
                  <c:v>244.796518728597</c:v>
                </c:pt>
                <c:pt idx="204">
                  <c:v>244.609976269785</c:v>
                </c:pt>
                <c:pt idx="205">
                  <c:v>244.422292185753</c:v>
                </c:pt>
                <c:pt idx="206">
                  <c:v>244.233623769651</c:v>
                </c:pt>
                <c:pt idx="207">
                  <c:v>244.044124210388</c:v>
                </c:pt>
                <c:pt idx="208">
                  <c:v>243.853942350634</c:v>
                </c:pt>
                <c:pt idx="209">
                  <c:v>243.663222472832</c:v>
                </c:pt>
                <c:pt idx="210">
                  <c:v>243.472104097722</c:v>
                </c:pt>
                <c:pt idx="211">
                  <c:v>243.280721802343</c:v>
                </c:pt>
                <c:pt idx="212">
                  <c:v>243.089205064504</c:v>
                </c:pt>
                <c:pt idx="213">
                  <c:v>242.89767811727</c:v>
                </c:pt>
                <c:pt idx="214">
                  <c:v>242.706259830845</c:v>
                </c:pt>
                <c:pt idx="215">
                  <c:v>242.515063608575</c:v>
                </c:pt>
                <c:pt idx="216">
                  <c:v>242.324197306929</c:v>
                </c:pt>
                <c:pt idx="217">
                  <c:v>242.133763172356</c:v>
                </c:pt>
                <c:pt idx="218">
                  <c:v>241.9438577916</c:v>
                </c:pt>
                <c:pt idx="219">
                  <c:v>241.754572068973</c:v>
                </c:pt>
                <c:pt idx="220">
                  <c:v>241.565991214003</c:v>
                </c:pt>
                <c:pt idx="221">
                  <c:v>241.378194745551</c:v>
                </c:pt>
                <c:pt idx="222">
                  <c:v>241.191256518402</c:v>
                </c:pt>
                <c:pt idx="223">
                  <c:v>241.005244755675</c:v>
                </c:pt>
                <c:pt idx="224">
                  <c:v>240.820222100168</c:v>
                </c:pt>
                <c:pt idx="225">
                  <c:v>240.636245680916</c:v>
                </c:pt>
                <c:pt idx="226">
                  <c:v>240.453367187399</c:v>
                </c:pt>
                <c:pt idx="227">
                  <c:v>240.271632960551</c:v>
                </c:pt>
                <c:pt idx="228">
                  <c:v>240.091084086802</c:v>
                </c:pt>
                <c:pt idx="229">
                  <c:v>239.911756511475</c:v>
                </c:pt>
                <c:pt idx="230">
                  <c:v>239.733681154391</c:v>
                </c:pt>
                <c:pt idx="231">
                  <c:v>239.556884033556</c:v>
                </c:pt>
                <c:pt idx="232">
                  <c:v>239.381386402719</c:v>
                </c:pt>
                <c:pt idx="233">
                  <c:v>239.207204886258</c:v>
                </c:pt>
                <c:pt idx="234">
                  <c:v>239.034351624462</c:v>
                </c:pt>
                <c:pt idx="235">
                  <c:v>238.862834425498</c:v>
                </c:pt>
                <c:pt idx="236">
                  <c:v>238.692656917222</c:v>
                </c:pt>
                <c:pt idx="237">
                  <c:v>238.523818704761</c:v>
                </c:pt>
                <c:pt idx="238">
                  <c:v>238.356315530349</c:v>
                </c:pt>
                <c:pt idx="239">
                  <c:v>238.190139435758</c:v>
                </c:pt>
                <c:pt idx="240">
                  <c:v>238.02527892388</c:v>
                </c:pt>
                <c:pt idx="241">
                  <c:v>237.861719125565</c:v>
                </c:pt>
                <c:pt idx="242">
                  <c:v>237.699441965013</c:v>
                </c:pt>
                <c:pt idx="243">
                  <c:v>237.538426320512</c:v>
                </c:pt>
                <c:pt idx="244">
                  <c:v>237.378648193673</c:v>
                </c:pt>
                <c:pt idx="245">
                  <c:v>237.220080871286</c:v>
                </c:pt>
                <c:pt idx="246">
                  <c:v>237.062695086058</c:v>
                </c:pt>
                <c:pt idx="247">
                  <c:v>236.90645918239</c:v>
                </c:pt>
                <c:pt idx="248">
                  <c:v>236.751339271559</c:v>
                </c:pt>
                <c:pt idx="249">
                  <c:v>236.597299389624</c:v>
                </c:pt>
                <c:pt idx="250">
                  <c:v>236.444301654914</c:v>
                </c:pt>
                <c:pt idx="251">
                  <c:v>236.292306418989</c:v>
                </c:pt>
                <c:pt idx="252">
                  <c:v>236.141272417418</c:v>
                </c:pt>
                <c:pt idx="253">
                  <c:v>235.991156917847</c:v>
                </c:pt>
                <c:pt idx="254">
                  <c:v>235.841915863053</c:v>
                </c:pt>
                <c:pt idx="255">
                  <c:v>235.693504015714</c:v>
                </c:pt>
                <c:pt idx="256">
                  <c:v>235.545875095728</c:v>
                </c:pt>
                <c:pt idx="257">
                  <c:v>235.398981916891</c:v>
                </c:pt>
                <c:pt idx="258">
                  <c:v>235.252776520167</c:v>
                </c:pt>
                <c:pt idx="259">
                  <c:v>235.107210304458</c:v>
                </c:pt>
                <c:pt idx="260">
                  <c:v>234.962234152212</c:v>
                </c:pt>
                <c:pt idx="261">
                  <c:v>234.817798556138</c:v>
                </c:pt>
                <c:pt idx="262">
                  <c:v>234.673853741267</c:v>
                </c:pt>
                <c:pt idx="263">
                  <c:v>234.530349779719</c:v>
                </c:pt>
                <c:pt idx="264">
                  <c:v>234.387236711182</c:v>
                </c:pt>
                <c:pt idx="265">
                  <c:v>234.244464654442</c:v>
                </c:pt>
                <c:pt idx="266">
                  <c:v>234.10198391627</c:v>
                </c:pt>
                <c:pt idx="267">
                  <c:v>233.959745104386</c:v>
                </c:pt>
                <c:pt idx="268">
                  <c:v>233.817699226887</c:v>
                </c:pt>
                <c:pt idx="269">
                  <c:v>233.675797800264</c:v>
                </c:pt>
                <c:pt idx="270">
                  <c:v>233.533992948465</c:v>
                </c:pt>
                <c:pt idx="271">
                  <c:v>233.392237499739</c:v>
                </c:pt>
                <c:pt idx="272">
                  <c:v>233.250485087345</c:v>
                </c:pt>
                <c:pt idx="273">
                  <c:v>233.108690239879</c:v>
                </c:pt>
                <c:pt idx="274">
                  <c:v>232.966808473916</c:v>
                </c:pt>
                <c:pt idx="275">
                  <c:v>232.824796386811</c:v>
                </c:pt>
                <c:pt idx="276">
                  <c:v>232.682611741079</c:v>
                </c:pt>
                <c:pt idx="277">
                  <c:v>232.540213555539</c:v>
                </c:pt>
                <c:pt idx="278">
                  <c:v>232.397562186024</c:v>
                </c:pt>
                <c:pt idx="279">
                  <c:v>232.254619408606</c:v>
                </c:pt>
                <c:pt idx="280">
                  <c:v>232.111348503222</c:v>
                </c:pt>
                <c:pt idx="281">
                  <c:v>231.967714329153</c:v>
                </c:pt>
                <c:pt idx="282">
                  <c:v>231.823683407347</c:v>
                </c:pt>
                <c:pt idx="283">
                  <c:v>231.679223992542</c:v>
                </c:pt>
                <c:pt idx="284">
                  <c:v>231.534306147955</c:v>
                </c:pt>
                <c:pt idx="285">
                  <c:v>231.388901819977</c:v>
                </c:pt>
                <c:pt idx="286">
                  <c:v>231.242984907354</c:v>
                </c:pt>
                <c:pt idx="287">
                  <c:v>231.096531330745</c:v>
                </c:pt>
                <c:pt idx="288">
                  <c:v>230.949519100538</c:v>
                </c:pt>
                <c:pt idx="289">
                  <c:v>230.801928380757</c:v>
                </c:pt>
                <c:pt idx="290">
                  <c:v>230.65374155529</c:v>
                </c:pt>
                <c:pt idx="291">
                  <c:v>230.504943288033</c:v>
                </c:pt>
                <c:pt idx="292">
                  <c:v>230.355520583128</c:v>
                </c:pt>
                <c:pt idx="293">
                  <c:v>230.205462843142</c:v>
                </c:pt>
                <c:pt idx="294">
                  <c:v>230.054761923021</c:v>
                </c:pt>
                <c:pt idx="295">
                  <c:v>229.903412185915</c:v>
                </c:pt>
                <c:pt idx="296">
                  <c:v>229.751410552942</c:v>
                </c:pt>
                <c:pt idx="297">
                  <c:v>229.598756550103</c:v>
                </c:pt>
                <c:pt idx="298">
                  <c:v>229.445452358706</c:v>
                </c:pt>
                <c:pt idx="299">
                  <c:v>229.291502852917</c:v>
                </c:pt>
                <c:pt idx="300">
                  <c:v>229.136915644622</c:v>
                </c:pt>
                <c:pt idx="301">
                  <c:v>228.981701119229</c:v>
                </c:pt>
                <c:pt idx="302">
                  <c:v>228.825872468347</c:v>
                </c:pt>
                <c:pt idx="303">
                  <c:v>228.669445725257</c:v>
                </c:pt>
                <c:pt idx="304">
                  <c:v>228.512439786896</c:v>
                </c:pt>
                <c:pt idx="305">
                  <c:v>228.354876442737</c:v>
                </c:pt>
                <c:pt idx="306">
                  <c:v>228.196780391515</c:v>
                </c:pt>
                <c:pt idx="307">
                  <c:v>228.038179260123</c:v>
                </c:pt>
                <c:pt idx="308">
                  <c:v>227.87910361645</c:v>
                </c:pt>
                <c:pt idx="309">
                  <c:v>227.719586974115</c:v>
                </c:pt>
                <c:pt idx="310">
                  <c:v>227.559665800837</c:v>
                </c:pt>
                <c:pt idx="311">
                  <c:v>227.399379514397</c:v>
                </c:pt>
                <c:pt idx="312">
                  <c:v>227.238770480411</c:v>
                </c:pt>
                <c:pt idx="313">
                  <c:v>227.077884000996</c:v>
                </c:pt>
                <c:pt idx="314">
                  <c:v>226.916768300612</c:v>
                </c:pt>
                <c:pt idx="315">
                  <c:v>226.755474506979</c:v>
                </c:pt>
                <c:pt idx="316">
                  <c:v>226.594056624979</c:v>
                </c:pt>
                <c:pt idx="317">
                  <c:v>226.43257150939</c:v>
                </c:pt>
                <c:pt idx="318">
                  <c:v>226.271078828477</c:v>
                </c:pt>
                <c:pt idx="319">
                  <c:v>226.10964102472</c:v>
                </c:pt>
                <c:pt idx="320">
                  <c:v>225.94832326788</c:v>
                </c:pt>
                <c:pt idx="321">
                  <c:v>225.787193406659</c:v>
                </c:pt>
                <c:pt idx="322">
                  <c:v>225.626321911116</c:v>
                </c:pt>
                <c:pt idx="323">
                  <c:v>225.465781811718</c:v>
                </c:pt>
                <c:pt idx="324">
                  <c:v>225.305648633091</c:v>
                </c:pt>
                <c:pt idx="325">
                  <c:v>225.146000320571</c:v>
                </c:pt>
                <c:pt idx="326">
                  <c:v>224.986917165813</c:v>
                </c:pt>
                <c:pt idx="327">
                  <c:v>224.828481721148</c:v>
                </c:pt>
                <c:pt idx="328">
                  <c:v>224.67077871661</c:v>
                </c:pt>
                <c:pt idx="329">
                  <c:v>224.513894964399</c:v>
                </c:pt>
                <c:pt idx="330">
                  <c:v>224.357919262485</c:v>
                </c:pt>
                <c:pt idx="331">
                  <c:v>224.202942295532</c:v>
                </c:pt>
                <c:pt idx="332">
                  <c:v>224.049056525721</c:v>
                </c:pt>
                <c:pt idx="333">
                  <c:v>223.896356087418</c:v>
                </c:pt>
                <c:pt idx="334">
                  <c:v>223.744936667965</c:v>
                </c:pt>
                <c:pt idx="335">
                  <c:v>223.594895394697</c:v>
                </c:pt>
                <c:pt idx="336">
                  <c:v>223.446330710492</c:v>
                </c:pt>
                <c:pt idx="337">
                  <c:v>223.299342252257</c:v>
                </c:pt>
                <c:pt idx="338">
                  <c:v>223.154030722334</c:v>
                </c:pt>
                <c:pt idx="339">
                  <c:v>223.010497759236</c:v>
                </c:pt>
                <c:pt idx="340">
                  <c:v>222.868845806127</c:v>
                </c:pt>
                <c:pt idx="341">
                  <c:v>222.729177975448</c:v>
                </c:pt>
                <c:pt idx="342">
                  <c:v>222.591597915766</c:v>
                </c:pt>
                <c:pt idx="343">
                  <c:v>222.456209673558</c:v>
                </c:pt>
                <c:pt idx="344">
                  <c:v>222.323117556338</c:v>
                </c:pt>
                <c:pt idx="345">
                  <c:v>222.192425992989</c:v>
                </c:pt>
                <c:pt idx="346">
                  <c:v>222.064239398043</c:v>
                </c:pt>
                <c:pt idx="347">
                  <c:v>221.938662030022</c:v>
                </c:pt>
                <c:pt idx="348">
                  <c:v>221.815797858269</c:v>
                </c:pt>
                <c:pt idx="349">
                  <c:v>221.695750420746</c:v>
                </c:pt>
                <c:pt idx="350">
                  <c:v>221.578622692876</c:v>
                </c:pt>
                <c:pt idx="351">
                  <c:v>221.464516949944</c:v>
                </c:pt>
                <c:pt idx="352">
                  <c:v>221.353534637419</c:v>
                </c:pt>
                <c:pt idx="353">
                  <c:v>221.245776239228</c:v>
                </c:pt>
                <c:pt idx="354">
                  <c:v>221.141341150793</c:v>
                </c:pt>
                <c:pt idx="355">
                  <c:v>221.040327552518</c:v>
                </c:pt>
                <c:pt idx="356">
                  <c:v>220.942832290086</c:v>
                </c:pt>
                <c:pt idx="357">
                  <c:v>220.848950754237</c:v>
                </c:pt>
                <c:pt idx="358">
                  <c:v>220.75877676594</c:v>
                </c:pt>
                <c:pt idx="359">
                  <c:v>220.672402465295</c:v>
                </c:pt>
                <c:pt idx="360">
                  <c:v>220.589918202456</c:v>
                </c:pt>
                <c:pt idx="361">
                  <c:v>220.51141243686</c:v>
                </c:pt>
                <c:pt idx="362">
                  <c:v>220.436971634589</c:v>
                </c:pt>
                <c:pt idx="363">
                  <c:v>220.36668017819</c:v>
                </c:pt>
                <c:pt idx="364">
                  <c:v>220.300620271043</c:v>
                </c:pt>
                <c:pt idx="365">
                  <c:v>220.238871856313</c:v>
                </c:pt>
              </c:numCache>
            </c:numRef>
          </c:xVal>
          <c:yVal>
            <c:numRef>
              <c:f>analemma!$J$2:$J$367</c:f>
              <c:numCache>
                <c:formatCode>General</c:formatCode>
                <c:ptCount val="366"/>
                <c:pt idx="0">
                  <c:v>7.3700549793313</c:v>
                </c:pt>
                <c:pt idx="1">
                  <c:v>7.49634631120529</c:v>
                </c:pt>
                <c:pt idx="2">
                  <c:v>7.62874420370353</c:v>
                </c:pt>
                <c:pt idx="3">
                  <c:v>7.76717180034697</c:v>
                </c:pt>
                <c:pt idx="4">
                  <c:v>7.91154966600502</c:v>
                </c:pt>
                <c:pt idx="5">
                  <c:v>8.06179585706965</c:v>
                </c:pt>
                <c:pt idx="6">
                  <c:v>8.21782600098016</c:v>
                </c:pt>
                <c:pt idx="7">
                  <c:v>8.37955337795766</c:v>
                </c:pt>
                <c:pt idx="8">
                  <c:v>8.54688901103271</c:v>
                </c:pt>
                <c:pt idx="9">
                  <c:v>8.71974175996056</c:v>
                </c:pt>
                <c:pt idx="10">
                  <c:v>8.89801841857805</c:v>
                </c:pt>
                <c:pt idx="11">
                  <c:v>9.08162381764532</c:v>
                </c:pt>
                <c:pt idx="12">
                  <c:v>9.27046092872791</c:v>
                </c:pt>
                <c:pt idx="13">
                  <c:v>9.46443097136375</c:v>
                </c:pt>
                <c:pt idx="14">
                  <c:v>9.66343352196344</c:v>
                </c:pt>
                <c:pt idx="15">
                  <c:v>9.86736662296446</c:v>
                </c:pt>
                <c:pt idx="16">
                  <c:v>10.0761268945314</c:v>
                </c:pt>
                <c:pt idx="17">
                  <c:v>10.2896096445609</c:v>
                </c:pt>
                <c:pt idx="18">
                  <c:v>10.5077089793707</c:v>
                </c:pt>
                <c:pt idx="19">
                  <c:v>10.7303179137501</c:v>
                </c:pt>
                <c:pt idx="20">
                  <c:v>10.9573284790656</c:v>
                </c:pt>
                <c:pt idx="21">
                  <c:v>11.188631831952</c:v>
                </c:pt>
                <c:pt idx="22">
                  <c:v>11.4241183595274</c:v>
                </c:pt>
                <c:pt idx="23">
                  <c:v>11.6636777835511</c:v>
                </c:pt>
                <c:pt idx="24">
                  <c:v>11.9071992635296</c:v>
                </c:pt>
                <c:pt idx="25">
                  <c:v>12.1545714947569</c:v>
                </c:pt>
                <c:pt idx="26">
                  <c:v>12.405682807885</c:v>
                </c:pt>
                <c:pt idx="27">
                  <c:v>12.6604212631597</c:v>
                </c:pt>
                <c:pt idx="28">
                  <c:v>12.9186747433032</c:v>
                </c:pt>
                <c:pt idx="29">
                  <c:v>13.1803310437989</c:v>
                </c:pt>
                <c:pt idx="30">
                  <c:v>13.4452779595525</c:v>
                </c:pt>
                <c:pt idx="31">
                  <c:v>13.7134033708216</c:v>
                </c:pt>
                <c:pt idx="32">
                  <c:v>13.9845953245007</c:v>
                </c:pt>
                <c:pt idx="33">
                  <c:v>14.2587421136583</c:v>
                </c:pt>
                <c:pt idx="34">
                  <c:v>14.5357323543629</c:v>
                </c:pt>
                <c:pt idx="35">
                  <c:v>14.8154550588393</c:v>
                </c:pt>
                <c:pt idx="36">
                  <c:v>15.0977997078627</c:v>
                </c:pt>
                <c:pt idx="37">
                  <c:v>15.3826563183554</c:v>
                </c:pt>
                <c:pt idx="38">
                  <c:v>15.6699155102911</c:v>
                </c:pt>
                <c:pt idx="39">
                  <c:v>15.9594685690173</c:v>
                </c:pt>
                <c:pt idx="40">
                  <c:v>16.2512075059726</c:v>
                </c:pt>
                <c:pt idx="41">
                  <c:v>16.5450251178578</c:v>
                </c:pt>
                <c:pt idx="42">
                  <c:v>16.8408150414949</c:v>
                </c:pt>
                <c:pt idx="43">
                  <c:v>17.1384718072226</c:v>
                </c:pt>
                <c:pt idx="44">
                  <c:v>17.4378908898398</c:v>
                </c:pt>
                <c:pt idx="45">
                  <c:v>17.7389687561419</c:v>
                </c:pt>
                <c:pt idx="46">
                  <c:v>18.0416029121167</c:v>
                </c:pt>
                <c:pt idx="47">
                  <c:v>18.3456919457946</c:v>
                </c:pt>
                <c:pt idx="48">
                  <c:v>18.6511355686151</c:v>
                </c:pt>
                <c:pt idx="49">
                  <c:v>18.9578346555532</c:v>
                </c:pt>
                <c:pt idx="50">
                  <c:v>19.2656912799867</c:v>
                </c:pt>
                <c:pt idx="51">
                  <c:v>19.5746087504394</c:v>
                </c:pt>
                <c:pt idx="52">
                  <c:v>19.8844916421195</c:v>
                </c:pt>
                <c:pt idx="53">
                  <c:v>20.1952458275632</c:v>
                </c:pt>
                <c:pt idx="54">
                  <c:v>20.5067785051955</c:v>
                </c:pt>
                <c:pt idx="55">
                  <c:v>20.8189982247715</c:v>
                </c:pt>
                <c:pt idx="56">
                  <c:v>21.1318149128808</c:v>
                </c:pt>
                <c:pt idx="57">
                  <c:v>21.4451398943549</c:v>
                </c:pt>
                <c:pt idx="58">
                  <c:v>21.7588859125164</c:v>
                </c:pt>
                <c:pt idx="59">
                  <c:v>22.0729671485407</c:v>
                </c:pt>
                <c:pt idx="60">
                  <c:v>22.38729923567</c:v>
                </c:pt>
                <c:pt idx="61">
                  <c:v>22.7017992757784</c:v>
                </c:pt>
                <c:pt idx="62">
                  <c:v>23.0163858508431</c:v>
                </c:pt>
                <c:pt idx="63">
                  <c:v>23.3309790337887</c:v>
                </c:pt>
                <c:pt idx="64">
                  <c:v>23.6455003974911</c:v>
                </c:pt>
                <c:pt idx="65">
                  <c:v>23.9598730208336</c:v>
                </c:pt>
                <c:pt idx="66">
                  <c:v>24.2740214950907</c:v>
                </c:pt>
                <c:pt idx="67">
                  <c:v>24.5878719260988</c:v>
                </c:pt>
                <c:pt idx="68">
                  <c:v>24.9013519368094</c:v>
                </c:pt>
                <c:pt idx="69">
                  <c:v>25.2143906658326</c:v>
                </c:pt>
                <c:pt idx="70">
                  <c:v>25.5269187652799</c:v>
                </c:pt>
                <c:pt idx="71">
                  <c:v>25.8388683979592</c:v>
                </c:pt>
                <c:pt idx="72">
                  <c:v>26.1501732307869</c:v>
                </c:pt>
                <c:pt idx="73">
                  <c:v>26.4607684275574</c:v>
                </c:pt>
                <c:pt idx="74">
                  <c:v>26.7705906399711</c:v>
                </c:pt>
                <c:pt idx="75">
                  <c:v>27.0795779955353</c:v>
                </c:pt>
                <c:pt idx="76">
                  <c:v>27.3876700871747</c:v>
                </c:pt>
                <c:pt idx="77">
                  <c:v>27.6948079565507</c:v>
                </c:pt>
                <c:pt idx="78">
                  <c:v>28.0009340790774</c:v>
                </c:pt>
                <c:pt idx="79">
                  <c:v>28.3059923461261</c:v>
                </c:pt>
                <c:pt idx="80">
                  <c:v>28.6099280445795</c:v>
                </c:pt>
                <c:pt idx="81">
                  <c:v>28.9126878370513</c:v>
                </c:pt>
                <c:pt idx="82">
                  <c:v>29.2142197378684</c:v>
                </c:pt>
                <c:pt idx="83">
                  <c:v>29.5144730897424</c:v>
                </c:pt>
                <c:pt idx="84">
                  <c:v>29.8133985364778</c:v>
                </c:pt>
                <c:pt idx="85">
                  <c:v>30.1109479951906</c:v>
                </c:pt>
                <c:pt idx="86">
                  <c:v>30.4070746281523</c:v>
                </c:pt>
                <c:pt idx="87">
                  <c:v>30.7017328109074</c:v>
                </c:pt>
                <c:pt idx="88">
                  <c:v>30.9948781000106</c:v>
                </c:pt>
                <c:pt idx="89">
                  <c:v>31.2864671990074</c:v>
                </c:pt>
                <c:pt idx="90">
                  <c:v>31.5764579228868</c:v>
                </c:pt>
                <c:pt idx="91">
                  <c:v>31.8648091610596</c:v>
                </c:pt>
                <c:pt idx="92">
                  <c:v>32.1514808388957</c:v>
                </c:pt>
                <c:pt idx="93">
                  <c:v>32.4364338778212</c:v>
                </c:pt>
                <c:pt idx="94">
                  <c:v>32.7196301540499</c:v>
                </c:pt>
                <c:pt idx="95">
                  <c:v>33.0010324562083</c:v>
                </c:pt>
                <c:pt idx="96">
                  <c:v>33.2806044401721</c:v>
                </c:pt>
                <c:pt idx="97">
                  <c:v>33.5583105863523</c:v>
                </c:pt>
                <c:pt idx="98">
                  <c:v>33.8341161508202</c:v>
                </c:pt>
                <c:pt idx="99">
                  <c:v>34.1079871189792</c:v>
                </c:pt>
                <c:pt idx="100">
                  <c:v>34.3798901568852</c:v>
                </c:pt>
                <c:pt idx="101">
                  <c:v>34.6497925605142</c:v>
                </c:pt>
                <c:pt idx="102">
                  <c:v>34.9176622062796</c:v>
                </c:pt>
                <c:pt idx="103">
                  <c:v>35.1834674993829</c:v>
                </c:pt>
                <c:pt idx="104">
                  <c:v>35.447177320016</c:v>
                </c:pt>
                <c:pt idx="105">
                  <c:v>35.7087609713011</c:v>
                </c:pt>
                <c:pt idx="106">
                  <c:v>35.9681881239696</c:v>
                </c:pt>
                <c:pt idx="107">
                  <c:v>36.2254287632071</c:v>
                </c:pt>
                <c:pt idx="108">
                  <c:v>36.4804531321113</c:v>
                </c:pt>
                <c:pt idx="109">
                  <c:v>36.7332316772525</c:v>
                </c:pt>
                <c:pt idx="110">
                  <c:v>36.9837349912591</c:v>
                </c:pt>
                <c:pt idx="111">
                  <c:v>37.231933756389</c:v>
                </c:pt>
                <c:pt idx="112">
                  <c:v>37.4777986892121</c:v>
                </c:pt>
                <c:pt idx="113">
                  <c:v>37.7213004828449</c:v>
                </c:pt>
                <c:pt idx="114">
                  <c:v>37.9624097502342</c:v>
                </c:pt>
                <c:pt idx="115">
                  <c:v>38.201096968866</c:v>
                </c:pt>
                <c:pt idx="116">
                  <c:v>38.4373324217525</c:v>
                </c:pt>
                <c:pt idx="117">
                  <c:v>38.6710861440175</c:v>
                </c:pt>
                <c:pt idx="118">
                  <c:v>38.9023278660004</c:v>
                </c:pt>
                <c:pt idx="119">
                  <c:v>39.1310269582498</c:v>
                </c:pt>
                <c:pt idx="120">
                  <c:v>39.3571523785641</c:v>
                </c:pt>
                <c:pt idx="121">
                  <c:v>39.580672615867</c:v>
                </c:pt>
                <c:pt idx="122">
                  <c:v>39.8015556403965</c:v>
                </c:pt>
                <c:pt idx="123">
                  <c:v>40.0197688510012</c:v>
                </c:pt>
                <c:pt idx="124">
                  <c:v>40.2352790252815</c:v>
                </c:pt>
                <c:pt idx="125">
                  <c:v>40.4480522708684</c:v>
                </c:pt>
                <c:pt idx="126">
                  <c:v>40.6580539782443</c:v>
                </c:pt>
                <c:pt idx="127">
                  <c:v>40.8652487752358</c:v>
                </c:pt>
                <c:pt idx="128">
                  <c:v>41.0696004833785</c:v>
                </c:pt>
                <c:pt idx="129">
                  <c:v>41.27107207626</c:v>
                </c:pt>
                <c:pt idx="130">
                  <c:v>41.4696256400121</c:v>
                </c:pt>
                <c:pt idx="131">
                  <c:v>41.6652223361459</c:v>
                </c:pt>
                <c:pt idx="132">
                  <c:v>41.8578223668188</c:v>
                </c:pt>
                <c:pt idx="133">
                  <c:v>42.0473849427661</c:v>
                </c:pt>
                <c:pt idx="134">
                  <c:v>42.2338682540218</c:v>
                </c:pt>
                <c:pt idx="135">
                  <c:v>42.4172294435786</c:v>
                </c:pt>
                <c:pt idx="136">
                  <c:v>42.5974245841957</c:v>
                </c:pt>
                <c:pt idx="137">
                  <c:v>42.7744086584692</c:v>
                </c:pt>
                <c:pt idx="138">
                  <c:v>42.9481355423381</c:v>
                </c:pt>
                <c:pt idx="139">
                  <c:v>43.1185579922108</c:v>
                </c:pt>
                <c:pt idx="140">
                  <c:v>43.2856276358196</c:v>
                </c:pt>
                <c:pt idx="141">
                  <c:v>43.4492949670037</c:v>
                </c:pt>
                <c:pt idx="142">
                  <c:v>43.6095093445256</c:v>
                </c:pt>
                <c:pt idx="143">
                  <c:v>43.7662189950919</c:v>
                </c:pt>
                <c:pt idx="144">
                  <c:v>43.919371020446</c:v>
                </c:pt>
                <c:pt idx="145">
                  <c:v>44.0689114105495</c:v>
                </c:pt>
                <c:pt idx="146">
                  <c:v>44.2147850572374</c:v>
                </c:pt>
                <c:pt idx="147">
                  <c:v>44.3569357780841</c:v>
                </c:pt>
                <c:pt idx="148">
                  <c:v>44.4953063409276</c:v>
                </c:pt>
                <c:pt idx="149">
                  <c:v>44.6298384946859</c:v>
                </c:pt>
                <c:pt idx="150">
                  <c:v>44.7604730065299</c:v>
                </c:pt>
                <c:pt idx="151">
                  <c:v>44.8871496999339</c:v>
                </c:pt>
                <c:pt idx="152">
                  <c:v>45.0098075034014</c:v>
                </c:pt>
                <c:pt idx="153">
                  <c:v>45.1283844998741</c:v>
                </c:pt>
                <c:pt idx="154">
                  <c:v>45.2428179843588</c:v>
                </c:pt>
                <c:pt idx="155">
                  <c:v>45.3530445239425</c:v>
                </c:pt>
                <c:pt idx="156">
                  <c:v>45.4590000243474</c:v>
                </c:pt>
                <c:pt idx="157">
                  <c:v>45.560619802997</c:v>
                </c:pt>
                <c:pt idx="158">
                  <c:v>45.6578386643618</c:v>
                </c:pt>
                <c:pt idx="159">
                  <c:v>45.7505909830614</c:v>
                </c:pt>
                <c:pt idx="160">
                  <c:v>45.8388107890722</c:v>
                </c:pt>
                <c:pt idx="161">
                  <c:v>45.9224318590861</c:v>
                </c:pt>
                <c:pt idx="162">
                  <c:v>46.0013878135887</c:v>
                </c:pt>
                <c:pt idx="163">
                  <c:v>46.0756122172679</c:v>
                </c:pt>
                <c:pt idx="164">
                  <c:v>46.1450386822554</c:v>
                </c:pt>
                <c:pt idx="165">
                  <c:v>46.2096009781798</c:v>
                </c:pt>
                <c:pt idx="166">
                  <c:v>46.269233142915</c:v>
                </c:pt>
                <c:pt idx="167">
                  <c:v>46.3238696012888</c:v>
                </c:pt>
                <c:pt idx="168">
                  <c:v>46.3734452814035</c:v>
                </c:pt>
                <c:pt idx="169">
                  <c:v>46.4178957380086</c:v>
                </c:pt>
                <c:pt idx="170">
                  <c:v>46.457157276734</c:v>
                </c:pt>
                <c:pt idx="171">
                  <c:v>46.4911670807636</c:v>
                </c:pt>
                <c:pt idx="172">
                  <c:v>46.5198633392624</c:v>
                </c:pt>
                <c:pt idx="173">
                  <c:v>46.543185377194</c:v>
                </c:pt>
                <c:pt idx="174">
                  <c:v>46.5610737857764</c:v>
                </c:pt>
                <c:pt idx="175">
                  <c:v>46.5734705551221</c:v>
                </c:pt>
                <c:pt idx="176">
                  <c:v>46.5803192027451</c:v>
                </c:pt>
                <c:pt idx="177">
                  <c:v>46.5815649072223</c:v>
                </c:pt>
                <c:pt idx="178">
                  <c:v>46.5771546365147</c:v>
                </c:pt>
                <c:pt idx="179">
                  <c:v>46.5670372779989</c:v>
                </c:pt>
                <c:pt idx="180">
                  <c:v>46.5511637638585</c:v>
                </c:pt>
                <c:pt idx="181">
                  <c:v>46.5294871955788</c:v>
                </c:pt>
                <c:pt idx="182">
                  <c:v>46.5019629667576</c:v>
                </c:pt>
                <c:pt idx="183">
                  <c:v>46.4685488815596</c:v>
                </c:pt>
                <c:pt idx="184">
                  <c:v>46.4292052680816</c:v>
                </c:pt>
                <c:pt idx="185">
                  <c:v>46.3838950903643</c:v>
                </c:pt>
                <c:pt idx="186">
                  <c:v>46.3325840528003</c:v>
                </c:pt>
                <c:pt idx="187">
                  <c:v>46.275240704008</c:v>
                </c:pt>
                <c:pt idx="188">
                  <c:v>46.2118365298501</c:v>
                </c:pt>
                <c:pt idx="189">
                  <c:v>46.1423460446412</c:v>
                </c:pt>
                <c:pt idx="190">
                  <c:v>46.0667468763573</c:v>
                </c:pt>
                <c:pt idx="191">
                  <c:v>45.9850198416937</c:v>
                </c:pt>
                <c:pt idx="192">
                  <c:v>45.8971490200941</c:v>
                </c:pt>
                <c:pt idx="193">
                  <c:v>45.8031218166103</c:v>
                </c:pt>
                <c:pt idx="194">
                  <c:v>45.7029290208442</c:v>
                </c:pt>
                <c:pt idx="195">
                  <c:v>45.596564855769</c:v>
                </c:pt>
                <c:pt idx="196">
                  <c:v>45.4840270223787</c:v>
                </c:pt>
                <c:pt idx="197">
                  <c:v>45.3653167340572</c:v>
                </c:pt>
                <c:pt idx="198">
                  <c:v>45.2404387480304</c:v>
                </c:pt>
                <c:pt idx="199">
                  <c:v>45.1094013840547</c:v>
                </c:pt>
                <c:pt idx="200">
                  <c:v>44.9722165397095</c:v>
                </c:pt>
                <c:pt idx="201">
                  <c:v>44.8288996985251</c:v>
                </c:pt>
                <c:pt idx="202">
                  <c:v>44.6794699272658</c:v>
                </c:pt>
                <c:pt idx="203">
                  <c:v>44.5239498717863</c:v>
                </c:pt>
                <c:pt idx="204">
                  <c:v>44.3623657418335</c:v>
                </c:pt>
                <c:pt idx="205">
                  <c:v>44.194747292369</c:v>
                </c:pt>
                <c:pt idx="206">
                  <c:v>44.0211277959531</c:v>
                </c:pt>
                <c:pt idx="207">
                  <c:v>43.8415440102467</c:v>
                </c:pt>
                <c:pt idx="208">
                  <c:v>43.6560361425442</c:v>
                </c:pt>
                <c:pt idx="209">
                  <c:v>43.4646478038281</c:v>
                </c:pt>
                <c:pt idx="210">
                  <c:v>43.267425961561</c:v>
                </c:pt>
                <c:pt idx="211">
                  <c:v>43.0644208877882</c:v>
                </c:pt>
                <c:pt idx="212">
                  <c:v>42.8556860991528</c:v>
                </c:pt>
                <c:pt idx="213">
                  <c:v>42.6412782982985</c:v>
                </c:pt>
                <c:pt idx="214">
                  <c:v>42.4212573073749</c:v>
                </c:pt>
                <c:pt idx="215">
                  <c:v>42.1956860012443</c:v>
                </c:pt>
                <c:pt idx="216">
                  <c:v>41.9646302351591</c:v>
                </c:pt>
                <c:pt idx="217">
                  <c:v>41.7281587709969</c:v>
                </c:pt>
                <c:pt idx="218">
                  <c:v>41.4863432040062</c:v>
                </c:pt>
                <c:pt idx="219">
                  <c:v>41.2392578827219</c:v>
                </c:pt>
                <c:pt idx="220">
                  <c:v>40.9869798311495</c:v>
                </c:pt>
                <c:pt idx="221">
                  <c:v>40.7295886698331</c:v>
                </c:pt>
                <c:pt idx="222">
                  <c:v>40.4671665324444</c:v>
                </c:pt>
                <c:pt idx="223">
                  <c:v>40.1997979868943</c:v>
                </c:pt>
                <c:pt idx="224">
                  <c:v>39.9275699536176</c:v>
                </c:pt>
                <c:pt idx="225">
                  <c:v>39.6505716229053</c:v>
                </c:pt>
                <c:pt idx="226">
                  <c:v>39.3688943751937</c:v>
                </c:pt>
                <c:pt idx="227">
                  <c:v>39.0826316990758</c:v>
                </c:pt>
                <c:pt idx="228">
                  <c:v>38.791879114286</c:v>
                </c:pt>
                <c:pt idx="229">
                  <c:v>38.4967340904942</c:v>
                </c:pt>
                <c:pt idx="230">
                  <c:v>38.1972959709522</c:v>
                </c:pt>
                <c:pt idx="231">
                  <c:v>37.8936658974962</c:v>
                </c:pt>
                <c:pt idx="232">
                  <c:v>37.5859467334542</c:v>
                </c:pt>
                <c:pt idx="233">
                  <c:v>37.2742429931213</c:v>
                </c:pt>
                <c:pt idx="234">
                  <c:v>36.9586607704039</c:v>
                </c:pt>
                <c:pt idx="235">
                  <c:v>36.6393076683127</c:v>
                </c:pt>
                <c:pt idx="236">
                  <c:v>36.3162927327108</c:v>
                </c:pt>
                <c:pt idx="237">
                  <c:v>35.9897263867825</c:v>
                </c:pt>
                <c:pt idx="238">
                  <c:v>35.6597203678192</c:v>
                </c:pt>
                <c:pt idx="239">
                  <c:v>35.3263876658386</c:v>
                </c:pt>
                <c:pt idx="240">
                  <c:v>34.9898424655931</c:v>
                </c:pt>
                <c:pt idx="241">
                  <c:v>34.6502000883982</c:v>
                </c:pt>
                <c:pt idx="242">
                  <c:v>34.3075769371042</c:v>
                </c:pt>
                <c:pt idx="243">
                  <c:v>33.9620904456944</c:v>
                </c:pt>
                <c:pt idx="244">
                  <c:v>33.6138590261325</c:v>
                </c:pt>
                <c:pt idx="245">
                  <c:v>33.2630020207977</c:v>
                </c:pt>
                <c:pt idx="246">
                  <c:v>32.9096396568925</c:v>
                </c:pt>
                <c:pt idx="247">
                  <c:v>32.5538929992571</c:v>
                </c:pt>
                <c:pt idx="248">
                  <c:v>32.195883909839</c:v>
                </c:pt>
                <c:pt idx="249">
                  <c:v>31.8357350064307</c:v>
                </c:pt>
                <c:pt idx="250">
                  <c:v>31.4735696221398</c:v>
                </c:pt>
                <c:pt idx="251">
                  <c:v>31.1095117687532</c:v>
                </c:pt>
                <c:pt idx="252">
                  <c:v>30.7436861003955</c:v>
                </c:pt>
                <c:pt idx="253">
                  <c:v>30.3762178786586</c:v>
                </c:pt>
                <c:pt idx="254">
                  <c:v>30.0072329403348</c:v>
                </c:pt>
                <c:pt idx="255">
                  <c:v>29.6368576639386</c:v>
                </c:pt>
                <c:pt idx="256">
                  <c:v>29.2652189398773</c:v>
                </c:pt>
                <c:pt idx="257">
                  <c:v>28.8924441404421</c:v>
                </c:pt>
                <c:pt idx="258">
                  <c:v>28.5186610910072</c:v>
                </c:pt>
                <c:pt idx="259">
                  <c:v>28.1439980418313</c:v>
                </c:pt>
                <c:pt idx="260">
                  <c:v>27.7685836418267</c:v>
                </c:pt>
                <c:pt idx="261">
                  <c:v>27.3925469107523</c:v>
                </c:pt>
                <c:pt idx="262">
                  <c:v>27.0160172129117</c:v>
                </c:pt>
                <c:pt idx="263">
                  <c:v>26.6391242337029</c:v>
                </c:pt>
                <c:pt idx="264">
                  <c:v>26.2619979518215</c:v>
                </c:pt>
                <c:pt idx="265">
                  <c:v>25.8847686150741</c:v>
                </c:pt>
                <c:pt idx="266">
                  <c:v>25.5075667162674</c:v>
                </c:pt>
                <c:pt idx="267">
                  <c:v>25.1305229654127</c:v>
                </c:pt>
                <c:pt idx="268">
                  <c:v>24.7537682678615</c:v>
                </c:pt>
                <c:pt idx="269">
                  <c:v>24.3774336961275</c:v>
                </c:pt>
                <c:pt idx="270">
                  <c:v>24.0016504649876</c:v>
                </c:pt>
                <c:pt idx="271">
                  <c:v>23.6265499061026</c:v>
                </c:pt>
                <c:pt idx="272">
                  <c:v>23.2522634387117</c:v>
                </c:pt>
                <c:pt idx="273">
                  <c:v>22.8789225442169</c:v>
                </c:pt>
                <c:pt idx="274">
                  <c:v>22.506658737583</c:v>
                </c:pt>
                <c:pt idx="275">
                  <c:v>22.1356035366743</c:v>
                </c:pt>
                <c:pt idx="276">
                  <c:v>21.7658884341982</c:v>
                </c:pt>
                <c:pt idx="277">
                  <c:v>21.3976448638079</c:v>
                </c:pt>
                <c:pt idx="278">
                  <c:v>21.0310041698026</c:v>
                </c:pt>
                <c:pt idx="279">
                  <c:v>20.6660975731826</c:v>
                </c:pt>
                <c:pt idx="280">
                  <c:v>20.3030561351774</c:v>
                </c:pt>
                <c:pt idx="281">
                  <c:v>19.9420107228832</c:v>
                </c:pt>
                <c:pt idx="282">
                  <c:v>19.5830919686538</c:v>
                </c:pt>
                <c:pt idx="283">
                  <c:v>19.2264302326017</c:v>
                </c:pt>
                <c:pt idx="284">
                  <c:v>18.8721555610502</c:v>
                </c:pt>
                <c:pt idx="285">
                  <c:v>18.5203976422877</c:v>
                </c:pt>
                <c:pt idx="286">
                  <c:v>18.1712857625936</c:v>
                </c:pt>
                <c:pt idx="287">
                  <c:v>17.8249487591817</c:v>
                </c:pt>
                <c:pt idx="288">
                  <c:v>17.4815149711652</c:v>
                </c:pt>
                <c:pt idx="289">
                  <c:v>17.1411121896433</c:v>
                </c:pt>
                <c:pt idx="290">
                  <c:v>16.8038676033644</c:v>
                </c:pt>
                <c:pt idx="291">
                  <c:v>16.4699077445543</c:v>
                </c:pt>
                <c:pt idx="292">
                  <c:v>16.1393584313765</c:v>
                </c:pt>
                <c:pt idx="293">
                  <c:v>15.8123447081433</c:v>
                </c:pt>
                <c:pt idx="294">
                  <c:v>15.4889907843841</c:v>
                </c:pt>
                <c:pt idx="295">
                  <c:v>15.1694199692958</c:v>
                </c:pt>
                <c:pt idx="296">
                  <c:v>14.8537546059128</c:v>
                </c:pt>
                <c:pt idx="297">
                  <c:v>14.5421160031276</c:v>
                </c:pt>
                <c:pt idx="298">
                  <c:v>14.2346243619316</c:v>
                </c:pt>
                <c:pt idx="299">
                  <c:v>13.9313987049668</c:v>
                </c:pt>
                <c:pt idx="300">
                  <c:v>13.6325567980427</c:v>
                </c:pt>
                <c:pt idx="301">
                  <c:v>13.3382150727313</c:v>
                </c:pt>
                <c:pt idx="302">
                  <c:v>13.0484885466636</c:v>
                </c:pt>
                <c:pt idx="303">
                  <c:v>12.7634907382288</c:v>
                </c:pt>
                <c:pt idx="304">
                  <c:v>12.4833335847352</c:v>
                </c:pt>
                <c:pt idx="305">
                  <c:v>12.2081273526881</c:v>
                </c:pt>
                <c:pt idx="306">
                  <c:v>11.9379805508366</c:v>
                </c:pt>
                <c:pt idx="307">
                  <c:v>11.6729998380835</c:v>
                </c:pt>
                <c:pt idx="308">
                  <c:v>11.4132899309167</c:v>
                </c:pt>
                <c:pt idx="309">
                  <c:v>11.1589535116395</c:v>
                </c:pt>
                <c:pt idx="310">
                  <c:v>10.9100911310248</c:v>
                </c:pt>
                <c:pt idx="311">
                  <c:v>10.6668011145087</c:v>
                </c:pt>
                <c:pt idx="312">
                  <c:v>10.4291794642938</c:v>
                </c:pt>
                <c:pt idx="313">
                  <c:v>10.1973197636772</c:v>
                </c:pt>
                <c:pt idx="314">
                  <c:v>9.97131308048454</c:v>
                </c:pt>
                <c:pt idx="315">
                  <c:v>9.75124787115511</c:v>
                </c:pt>
                <c:pt idx="316">
                  <c:v>9.53720988706513</c:v>
                </c:pt>
                <c:pt idx="317">
                  <c:v>9.32928208036397</c:v>
                </c:pt>
                <c:pt idx="318">
                  <c:v>9.12754451424757</c:v>
                </c:pt>
                <c:pt idx="319">
                  <c:v>8.93207427480756</c:v>
                </c:pt>
                <c:pt idx="320">
                  <c:v>8.74294538770519</c:v>
                </c:pt>
                <c:pt idx="321">
                  <c:v>8.56022873690018</c:v>
                </c:pt>
                <c:pt idx="322">
                  <c:v>8.38399199041633</c:v>
                </c:pt>
                <c:pt idx="323">
                  <c:v>8.21429953060711</c:v>
                </c:pt>
                <c:pt idx="324">
                  <c:v>8.05121239068271</c:v>
                </c:pt>
                <c:pt idx="325">
                  <c:v>7.8947881991885</c:v>
                </c:pt>
                <c:pt idx="326">
                  <c:v>7.74508112967218</c:v>
                </c:pt>
                <c:pt idx="327">
                  <c:v>7.60214186173535</c:v>
                </c:pt>
                <c:pt idx="328">
                  <c:v>7.46601754638324</c:v>
                </c:pt>
                <c:pt idx="329">
                  <c:v>7.33675178436821</c:v>
                </c:pt>
                <c:pt idx="330">
                  <c:v>7.21438461145262</c:v>
                </c:pt>
                <c:pt idx="331">
                  <c:v>7.09895249173992</c:v>
                </c:pt>
                <c:pt idx="332">
                  <c:v>6.99048832308387</c:v>
                </c:pt>
                <c:pt idx="333">
                  <c:v>6.88902144689674</c:v>
                </c:pt>
                <c:pt idx="334">
                  <c:v>6.7945776715585</c:v>
                </c:pt>
                <c:pt idx="335">
                  <c:v>6.7071792981412</c:v>
                </c:pt>
                <c:pt idx="336">
                  <c:v>6.62684515727007</c:v>
                </c:pt>
                <c:pt idx="337">
                  <c:v>6.55359064860381</c:v>
                </c:pt>
                <c:pt idx="338">
                  <c:v>6.48742778734911</c:v>
                </c:pt>
                <c:pt idx="339">
                  <c:v>6.42836525333938</c:v>
                </c:pt>
                <c:pt idx="340">
                  <c:v>6.37640844241833</c:v>
                </c:pt>
                <c:pt idx="341">
                  <c:v>6.33155951981632</c:v>
                </c:pt>
                <c:pt idx="342">
                  <c:v>6.29381747118609</c:v>
                </c:pt>
                <c:pt idx="343">
                  <c:v>6.26317815405247</c:v>
                </c:pt>
                <c:pt idx="344">
                  <c:v>6.23963434530596</c:v>
                </c:pt>
                <c:pt idx="345">
                  <c:v>6.22317578607271</c:v>
                </c:pt>
                <c:pt idx="346">
                  <c:v>6.2137892197586</c:v>
                </c:pt>
                <c:pt idx="347">
                  <c:v>6.21145842793973</c:v>
                </c:pt>
                <c:pt idx="348">
                  <c:v>6.21616425636414</c:v>
                </c:pt>
                <c:pt idx="349">
                  <c:v>6.22788464014064</c:v>
                </c:pt>
                <c:pt idx="350">
                  <c:v>6.24659461796205</c:v>
                </c:pt>
                <c:pt idx="351">
                  <c:v>6.27226634488079</c:v>
                </c:pt>
                <c:pt idx="352">
                  <c:v>6.30486909693782</c:v>
                </c:pt>
                <c:pt idx="353">
                  <c:v>6.34436927366796</c:v>
                </c:pt>
                <c:pt idx="354">
                  <c:v>6.3907303960616</c:v>
                </c:pt>
                <c:pt idx="355">
                  <c:v>6.4439131033862</c:v>
                </c:pt>
                <c:pt idx="356">
                  <c:v>6.50387514691697</c:v>
                </c:pt>
                <c:pt idx="357">
                  <c:v>6.57057138563915</c:v>
                </c:pt>
                <c:pt idx="358">
                  <c:v>6.64395378224938</c:v>
                </c:pt>
                <c:pt idx="359">
                  <c:v>6.72397140160467</c:v>
                </c:pt>
                <c:pt idx="360">
                  <c:v>6.81057041368236</c:v>
                </c:pt>
                <c:pt idx="361">
                  <c:v>6.90369409902169</c:v>
                </c:pt>
                <c:pt idx="362">
                  <c:v>7.00328286269981</c:v>
                </c:pt>
                <c:pt idx="363">
                  <c:v>7.10927425050296</c:v>
                </c:pt>
                <c:pt idx="364">
                  <c:v>7.22160297687903</c:v>
                </c:pt>
                <c:pt idx="365">
                  <c:v>7.34020095514577</c:v>
                </c:pt>
              </c:numCache>
            </c:numRef>
          </c:yVal>
          <c:smooth val="0"/>
        </c:ser>
        <c:axId val="36710637"/>
        <c:axId val="28846037"/>
      </c:scatterChart>
      <c:valAx>
        <c:axId val="36710637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8846037"/>
        <c:crosses val="autoZero"/>
        <c:crossBetween val="between"/>
      </c:valAx>
      <c:valAx>
        <c:axId val="2884603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6710637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115920</xdr:colOff>
      <xdr:row>88</xdr:row>
      <xdr:rowOff>65520</xdr:rowOff>
    </xdr:from>
    <xdr:to>
      <xdr:col>9</xdr:col>
      <xdr:colOff>646920</xdr:colOff>
      <xdr:row>119</xdr:row>
      <xdr:rowOff>97560</xdr:rowOff>
    </xdr:to>
    <xdr:graphicFrame>
      <xdr:nvGraphicFramePr>
        <xdr:cNvPr id="0" name=""/>
        <xdr:cNvGraphicFramePr/>
      </xdr:nvGraphicFramePr>
      <xdr:xfrm>
        <a:off x="115920" y="14370480"/>
        <a:ext cx="5761440" cy="5071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421200</xdr:colOff>
      <xdr:row>1</xdr:row>
      <xdr:rowOff>87120</xdr:rowOff>
    </xdr:from>
    <xdr:to>
      <xdr:col>18</xdr:col>
      <xdr:colOff>182520</xdr:colOff>
      <xdr:row>27</xdr:row>
      <xdr:rowOff>54360</xdr:rowOff>
    </xdr:to>
    <xdr:graphicFrame>
      <xdr:nvGraphicFramePr>
        <xdr:cNvPr id="1" name=""/>
        <xdr:cNvGraphicFramePr/>
      </xdr:nvGraphicFramePr>
      <xdr:xfrm>
        <a:off x="5743440" y="249480"/>
        <a:ext cx="6264000" cy="419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543960</xdr:colOff>
      <xdr:row>28</xdr:row>
      <xdr:rowOff>360</xdr:rowOff>
    </xdr:from>
    <xdr:to>
      <xdr:col>17</xdr:col>
      <xdr:colOff>451800</xdr:colOff>
      <xdr:row>53</xdr:row>
      <xdr:rowOff>130320</xdr:rowOff>
    </xdr:to>
    <xdr:graphicFrame>
      <xdr:nvGraphicFramePr>
        <xdr:cNvPr id="2" name=""/>
        <xdr:cNvGraphicFramePr/>
      </xdr:nvGraphicFramePr>
      <xdr:xfrm>
        <a:off x="5265720" y="4551840"/>
        <a:ext cx="6198120" cy="419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479160</xdr:colOff>
      <xdr:row>1</xdr:row>
      <xdr:rowOff>11520</xdr:rowOff>
    </xdr:from>
    <xdr:to>
      <xdr:col>13</xdr:col>
      <xdr:colOff>707760</xdr:colOff>
      <xdr:row>24</xdr:row>
      <xdr:rowOff>130680</xdr:rowOff>
    </xdr:to>
    <xdr:graphicFrame>
      <xdr:nvGraphicFramePr>
        <xdr:cNvPr id="3" name=""/>
        <xdr:cNvGraphicFramePr/>
      </xdr:nvGraphicFramePr>
      <xdr:xfrm>
        <a:off x="4061520" y="173880"/>
        <a:ext cx="5758200" cy="385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243000</xdr:colOff>
      <xdr:row>1</xdr:row>
      <xdr:rowOff>75960</xdr:rowOff>
    </xdr:from>
    <xdr:to>
      <xdr:col>15</xdr:col>
      <xdr:colOff>532800</xdr:colOff>
      <xdr:row>24</xdr:row>
      <xdr:rowOff>151560</xdr:rowOff>
    </xdr:to>
    <xdr:graphicFrame>
      <xdr:nvGraphicFramePr>
        <xdr:cNvPr id="4" name=""/>
        <xdr:cNvGraphicFramePr/>
      </xdr:nvGraphicFramePr>
      <xdr:xfrm>
        <a:off x="5658840" y="238320"/>
        <a:ext cx="5979240" cy="381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485280</xdr:colOff>
      <xdr:row>28</xdr:row>
      <xdr:rowOff>720</xdr:rowOff>
    </xdr:from>
    <xdr:to>
      <xdr:col>14</xdr:col>
      <xdr:colOff>369720</xdr:colOff>
      <xdr:row>52</xdr:row>
      <xdr:rowOff>163440</xdr:rowOff>
    </xdr:to>
    <xdr:graphicFrame>
      <xdr:nvGraphicFramePr>
        <xdr:cNvPr id="5" name=""/>
        <xdr:cNvGraphicFramePr/>
      </xdr:nvGraphicFramePr>
      <xdr:xfrm>
        <a:off x="4895640" y="4552200"/>
        <a:ext cx="5766480" cy="4064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592200</xdr:colOff>
      <xdr:row>1</xdr:row>
      <xdr:rowOff>130320</xdr:rowOff>
    </xdr:from>
    <xdr:to>
      <xdr:col>17</xdr:col>
      <xdr:colOff>662040</xdr:colOff>
      <xdr:row>35</xdr:row>
      <xdr:rowOff>54360</xdr:rowOff>
    </xdr:to>
    <xdr:graphicFrame>
      <xdr:nvGraphicFramePr>
        <xdr:cNvPr id="6" name=""/>
        <xdr:cNvGraphicFramePr/>
      </xdr:nvGraphicFramePr>
      <xdr:xfrm>
        <a:off x="6815160" y="292680"/>
        <a:ext cx="5759280" cy="545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229320</xdr:colOff>
      <xdr:row>36</xdr:row>
      <xdr:rowOff>54000</xdr:rowOff>
    </xdr:from>
    <xdr:to>
      <xdr:col>18</xdr:col>
      <xdr:colOff>47520</xdr:colOff>
      <xdr:row>63</xdr:row>
      <xdr:rowOff>75600</xdr:rowOff>
    </xdr:to>
    <xdr:graphicFrame>
      <xdr:nvGraphicFramePr>
        <xdr:cNvPr id="7" name=""/>
        <xdr:cNvGraphicFramePr/>
      </xdr:nvGraphicFramePr>
      <xdr:xfrm>
        <a:off x="7264800" y="5906160"/>
        <a:ext cx="5508000" cy="4410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213840</xdr:colOff>
      <xdr:row>7</xdr:row>
      <xdr:rowOff>119520</xdr:rowOff>
    </xdr:from>
    <xdr:to>
      <xdr:col>8</xdr:col>
      <xdr:colOff>187920</xdr:colOff>
      <xdr:row>44</xdr:row>
      <xdr:rowOff>129960</xdr:rowOff>
    </xdr:to>
    <xdr:graphicFrame>
      <xdr:nvGraphicFramePr>
        <xdr:cNvPr id="8" name=""/>
        <xdr:cNvGraphicFramePr/>
      </xdr:nvGraphicFramePr>
      <xdr:xfrm>
        <a:off x="213840" y="1257120"/>
        <a:ext cx="5922720" cy="602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cols>
    <col collapsed="false" customWidth="true" hidden="false" outlineLevel="0" max="3" min="3" style="0" width="12.77"/>
  </cols>
  <sheetData>
    <row r="1" customFormat="false" ht="12.8" hidden="false" customHeight="false" outlineLevel="0" collapsed="false">
      <c r="A1" s="1" t="str">
        <f aca="false">calc!$A$1</f>
        <v>h UT</v>
      </c>
      <c r="B1" s="1" t="str">
        <f aca="false">calc!$B$1</f>
        <v>min</v>
      </c>
      <c r="C1" s="2" t="str">
        <f aca="false">calc!$C$1</f>
        <v>UT</v>
      </c>
      <c r="D1" s="1" t="str">
        <f aca="false">calc!$A$4</f>
        <v>Year</v>
      </c>
      <c r="E1" s="1" t="s">
        <v>0</v>
      </c>
      <c r="F1" s="1" t="s">
        <v>1</v>
      </c>
    </row>
    <row r="2" customFormat="false" ht="12.8" hidden="false" customHeight="false" outlineLevel="0" collapsed="false">
      <c r="A2" s="3" t="n">
        <v>15</v>
      </c>
      <c r="B2" s="3" t="n">
        <v>0</v>
      </c>
      <c r="C2" s="4" t="n">
        <f aca="false">A2+B2/60</f>
        <v>15</v>
      </c>
      <c r="D2" s="5" t="n">
        <v>2022</v>
      </c>
      <c r="E2" s="3" t="n">
        <v>50</v>
      </c>
      <c r="F2" s="3" t="n">
        <v>0</v>
      </c>
    </row>
    <row r="4" customFormat="false" ht="12.8" hidden="false" customHeight="false" outlineLevel="0" collapsed="false">
      <c r="D4" s="6"/>
    </row>
    <row r="5" customFormat="false" ht="12.8" hidden="false" customHeight="false" outlineLevel="0" collapsed="false">
      <c r="D5" s="7" t="str">
        <f aca="false">calc!$A$8</f>
        <v>common year</v>
      </c>
    </row>
    <row r="6" customFormat="false" ht="12.8" hidden="false" customHeight="false" outlineLevel="0" collapsed="false">
      <c r="C6" s="2" t="s">
        <v>2</v>
      </c>
    </row>
    <row r="7" customFormat="false" ht="12.8" hidden="false" customHeight="false" outlineLevel="0" collapsed="false">
      <c r="C7" s="2" t="s">
        <v>3</v>
      </c>
    </row>
    <row r="8" customFormat="false" ht="12.8" hidden="false" customHeight="false" outlineLevel="0" collapsed="false">
      <c r="C8" s="2" t="s">
        <v>4</v>
      </c>
    </row>
    <row r="9" customFormat="false" ht="12.8" hidden="false" customHeight="false" outlineLevel="0" collapsed="false">
      <c r="C9" s="8" t="n">
        <v>43713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L3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7" width="12.18"/>
    <col collapsed="false" customWidth="true" hidden="false" outlineLevel="0" max="2" min="2" style="0" width="6.9"/>
    <col collapsed="false" customWidth="true" hidden="false" outlineLevel="0" max="3" min="3" style="0" width="6.75"/>
    <col collapsed="false" customWidth="true" hidden="false" outlineLevel="0" max="4" min="4" style="9" width="6.31"/>
    <col collapsed="false" customWidth="true" hidden="false" outlineLevel="0" max="5" min="5" style="0" width="6.31"/>
    <col collapsed="false" customWidth="true" hidden="false" outlineLevel="0" max="6" min="6" style="10" width="8.81"/>
    <col collapsed="false" customWidth="true" hidden="false" outlineLevel="0" max="7" min="7" style="11" width="9.1"/>
    <col collapsed="false" customWidth="true" hidden="false" outlineLevel="0" max="8" min="8" style="12" width="8.52"/>
    <col collapsed="false" customWidth="true" hidden="false" outlineLevel="0" max="9" min="9" style="13" width="9.25"/>
    <col collapsed="false" customWidth="true" hidden="false" outlineLevel="0" max="10" min="10" style="14" width="16"/>
    <col collapsed="false" customWidth="true" hidden="false" outlineLevel="0" max="11" min="11" style="0" width="5.87"/>
    <col collapsed="false" customWidth="true" hidden="false" outlineLevel="0" max="12" min="12" style="15" width="9.98"/>
    <col collapsed="false" customWidth="true" hidden="false" outlineLevel="0" max="13" min="13" style="0" width="9.25"/>
    <col collapsed="false" customWidth="true" hidden="false" outlineLevel="0" max="14" min="14" style="0" width="7.49"/>
    <col collapsed="false" customWidth="true" hidden="false" outlineLevel="0" max="15" min="15" style="0" width="9.1"/>
    <col collapsed="false" customWidth="true" hidden="false" outlineLevel="0" max="16" min="16" style="0" width="8.81"/>
    <col collapsed="false" customWidth="true" hidden="false" outlineLevel="0" max="17" min="17" style="0" width="6.75"/>
    <col collapsed="false" customWidth="true" hidden="false" outlineLevel="0" max="19" min="18" style="0" width="6.9"/>
    <col collapsed="false" customWidth="true" hidden="false" outlineLevel="0" max="20" min="20" style="0" width="6.75"/>
    <col collapsed="false" customWidth="true" hidden="false" outlineLevel="0" max="21" min="21" style="0" width="7.19"/>
    <col collapsed="false" customWidth="true" hidden="false" outlineLevel="0" max="22" min="22" style="0" width="9.84"/>
    <col collapsed="false" customWidth="true" hidden="false" outlineLevel="0" max="23" min="23" style="0" width="7.63"/>
    <col collapsed="false" customWidth="true" hidden="false" outlineLevel="0" max="24" min="24" style="0" width="8.37"/>
    <col collapsed="false" customWidth="true" hidden="false" outlineLevel="0" max="25" min="25" style="0" width="7.63"/>
    <col collapsed="false" customWidth="true" hidden="false" outlineLevel="0" max="28" min="26" style="6" width="7.19"/>
    <col collapsed="false" customWidth="true" hidden="false" outlineLevel="0" max="29" min="29" style="16" width="12.77"/>
    <col collapsed="false" customWidth="true" hidden="false" outlineLevel="0" max="30" min="30" style="17" width="14.24"/>
    <col collapsed="false" customWidth="true" hidden="false" outlineLevel="0" max="31" min="31" style="10" width="12.63"/>
    <col collapsed="false" customWidth="true" hidden="false" outlineLevel="0" max="32" min="32" style="18" width="12.63"/>
    <col collapsed="false" customWidth="true" hidden="false" outlineLevel="0" max="33" min="33" style="18" width="8.21"/>
    <col collapsed="false" customWidth="true" hidden="false" outlineLevel="0" max="34" min="34" style="0" width="11.16"/>
    <col collapsed="false" customWidth="true" hidden="false" outlineLevel="0" max="35" min="35" style="0" width="8.81"/>
    <col collapsed="false" customWidth="true" hidden="false" outlineLevel="0" max="36" min="36" style="0" width="7.19"/>
    <col collapsed="false" customWidth="true" hidden="false" outlineLevel="0" max="38" min="37" style="0" width="10.13"/>
    <col collapsed="false" customWidth="true" hidden="false" outlineLevel="0" max="39" min="39" style="0" width="9.84"/>
    <col collapsed="false" customWidth="true" hidden="false" outlineLevel="0" max="40" min="40" style="0" width="9.54"/>
    <col collapsed="false" customWidth="true" hidden="false" outlineLevel="0" max="41" min="41" style="0" width="7.79"/>
    <col collapsed="false" customWidth="true" hidden="false" outlineLevel="0" max="42" min="42" style="0" width="9.54"/>
    <col collapsed="false" customWidth="true" hidden="false" outlineLevel="0" max="43" min="43" style="0" width="7.79"/>
    <col collapsed="false" customWidth="true" hidden="false" outlineLevel="0" max="44" min="44" style="0" width="9.84"/>
    <col collapsed="false" customWidth="true" hidden="false" outlineLevel="0" max="45" min="45" style="0" width="9.54"/>
    <col collapsed="false" customWidth="true" hidden="false" outlineLevel="0" max="46" min="46" style="0" width="7.79"/>
    <col collapsed="false" customWidth="true" hidden="false" outlineLevel="0" max="47" min="47" style="0" width="13.81"/>
    <col collapsed="false" customWidth="true" hidden="false" outlineLevel="0" max="48" min="48" style="0" width="7.63"/>
    <col collapsed="false" customWidth="true" hidden="false" outlineLevel="0" max="49" min="49" style="0" width="5.58"/>
    <col collapsed="false" customWidth="true" hidden="false" outlineLevel="0" max="50" min="50" style="7" width="6.61"/>
    <col collapsed="false" customWidth="true" hidden="false" outlineLevel="0" max="51" min="51" style="0" width="9.1"/>
    <col collapsed="false" customWidth="true" hidden="false" outlineLevel="0" max="52" min="52" style="0" width="18.06"/>
    <col collapsed="false" customWidth="true" hidden="false" outlineLevel="0" max="53" min="53" style="0" width="16.74"/>
    <col collapsed="false" customWidth="true" hidden="false" outlineLevel="0" max="54" min="54" style="0" width="17.04"/>
    <col collapsed="false" customWidth="true" hidden="false" outlineLevel="0" max="55" min="55" style="0" width="14.24"/>
    <col collapsed="false" customWidth="true" hidden="false" outlineLevel="0" max="57" min="56" style="0" width="13.36"/>
    <col collapsed="false" customWidth="true" hidden="false" outlineLevel="0" max="59" min="59" style="0" width="42.3"/>
  </cols>
  <sheetData>
    <row r="1" customFormat="false" ht="12.8" hidden="false" customHeight="false" outlineLevel="0" collapsed="false">
      <c r="A1" s="1" t="s">
        <v>5</v>
      </c>
      <c r="B1" s="1" t="s">
        <v>6</v>
      </c>
      <c r="C1" s="2" t="s">
        <v>7</v>
      </c>
      <c r="D1" s="19" t="s">
        <v>8</v>
      </c>
      <c r="E1" s="19" t="s">
        <v>9</v>
      </c>
      <c r="F1" s="20" t="s">
        <v>10</v>
      </c>
      <c r="G1" s="20" t="s">
        <v>11</v>
      </c>
      <c r="H1" s="21" t="s">
        <v>12</v>
      </c>
      <c r="I1" s="13" t="s">
        <v>13</v>
      </c>
      <c r="J1" s="22" t="s">
        <v>14</v>
      </c>
      <c r="K1" s="2" t="s">
        <v>15</v>
      </c>
      <c r="L1" s="23" t="s">
        <v>16</v>
      </c>
      <c r="M1" s="22" t="s">
        <v>17</v>
      </c>
      <c r="N1" s="22" t="s">
        <v>18</v>
      </c>
      <c r="O1" s="22" t="s">
        <v>19</v>
      </c>
      <c r="P1" s="22" t="s">
        <v>20</v>
      </c>
      <c r="Q1" s="24" t="s">
        <v>21</v>
      </c>
      <c r="R1" s="2" t="s">
        <v>22</v>
      </c>
      <c r="S1" s="2" t="s">
        <v>23</v>
      </c>
      <c r="T1" s="24" t="s">
        <v>24</v>
      </c>
      <c r="U1" s="22" t="s">
        <v>25</v>
      </c>
      <c r="V1" s="22" t="s">
        <v>26</v>
      </c>
      <c r="W1" s="22" t="s">
        <v>27</v>
      </c>
      <c r="X1" s="22" t="s">
        <v>28</v>
      </c>
      <c r="Y1" s="24" t="s">
        <v>29</v>
      </c>
      <c r="Z1" s="25" t="n">
        <v>1</v>
      </c>
      <c r="AA1" s="25" t="n">
        <v>2</v>
      </c>
      <c r="AC1" s="16" t="s">
        <v>30</v>
      </c>
      <c r="AD1" s="26" t="s">
        <v>31</v>
      </c>
      <c r="AE1" s="10" t="s">
        <v>32</v>
      </c>
      <c r="AF1" s="0"/>
      <c r="AG1" s="0"/>
      <c r="AX1" s="0"/>
      <c r="BH1" s="2"/>
      <c r="BI1" s="2"/>
      <c r="BJ1" s="2"/>
      <c r="BK1" s="2"/>
      <c r="BL1" s="2"/>
    </row>
    <row r="2" customFormat="false" ht="12.8" hidden="false" customHeight="false" outlineLevel="0" collapsed="false">
      <c r="A2" s="27" t="n">
        <f aca="false">input!$A$2</f>
        <v>15</v>
      </c>
      <c r="B2" s="27" t="n">
        <f aca="false">input!$B$2</f>
        <v>0</v>
      </c>
      <c r="C2" s="4" t="n">
        <f aca="false">input!$C$2</f>
        <v>15</v>
      </c>
      <c r="D2" s="28" t="n">
        <f aca="false">K2-INT(275*E2/9)+IF($A$8="leap year",1,2)*INT((E2+9)/12)+30</f>
        <v>1</v>
      </c>
      <c r="E2" s="28" t="n">
        <f aca="false">IF(K2&lt;32,1,INT(9*(IF($A$8="leap year",1,2)+K2)/275+0.98))</f>
        <v>1</v>
      </c>
      <c r="F2" s="20" t="n">
        <f aca="false">ASIN(Y2)*180/PI()</f>
        <v>7.25036222853062</v>
      </c>
      <c r="G2" s="21" t="n">
        <f aca="false">F2+1.02/(TAN($A$10*(F2+10.3/(F2+5.11)))*60)</f>
        <v>7.3700549793313</v>
      </c>
      <c r="H2" s="21" t="n">
        <f aca="false">IF(X2&gt;180,AB2-180,AB2+180)</f>
        <v>220.224003166968</v>
      </c>
      <c r="I2" s="13" t="n">
        <f aca="false">IF(ABS(4*(N2-0.0057183-V2))&lt;20,4*(N2-0.0057183-V2),4*(N2-0.0057183-V2-360))</f>
        <v>-3.64800339498697</v>
      </c>
      <c r="J2" s="29" t="n">
        <f aca="false">INT(365.25*IF(E2&gt;2,$A$5+4716,$A$5-1+4716))+INT(30.6001*IF(E2&gt;2,E2+1,E2+12+1))+D2+C2/24+2-INT(IF(E2&gt;2,$A$5,$A$5-1)/100)+INT(INT(IF(E2&gt;2,$A$5,$A$5-1)/100)/4)-1524.5</f>
        <v>2459581.125</v>
      </c>
      <c r="K2" s="7" t="n">
        <v>1</v>
      </c>
      <c r="L2" s="30" t="n">
        <f aca="false">(J2-2451545)/36525</f>
        <v>0.22001711156742</v>
      </c>
      <c r="M2" s="6" t="n">
        <f aca="false">MOD(357.5291 + 35999.0503*L2 - 0.0001559*L2^2 - 0.00000048*L2^3,360)</f>
        <v>357.936158624405</v>
      </c>
      <c r="N2" s="6" t="n">
        <f aca="false">MOD(280.46645 + 36000.76983*L2 + 0.0003032*L2^2,360)</f>
        <v>281.251856877267</v>
      </c>
      <c r="O2" s="6" t="n">
        <f aca="false"> MOD((1.9146 - 0.004817*L2 - 0.000014*L2^2)*SIN(M2*$A$10) + (0.019993 - 0.000101*L2)*SIN(2*M2*$A$10) + 0.00029*SIN(3*M2*$A$10),360)</f>
        <v>359.929618867914</v>
      </c>
      <c r="P2" s="6" t="n">
        <f aca="false">MOD(N2+O2,360)</f>
        <v>281.181475745181</v>
      </c>
      <c r="Q2" s="31" t="n">
        <f aca="false">COS(P2*$A$10)</f>
        <v>0.193917189210088</v>
      </c>
      <c r="R2" s="7" t="n">
        <f aca="false">COS((23.4393-46.815*L2/3600)*$A$10)*SIN(P2*$A$10)</f>
        <v>-0.900085752318802</v>
      </c>
      <c r="S2" s="7" t="n">
        <f aca="false">SIN((23.4393-46.815*L2/3600)*$A$10)*SIN(P2*$A$10)</f>
        <v>-0.390181704083565</v>
      </c>
      <c r="T2" s="31" t="n">
        <f aca="false">SQRT(1-S2^2)</f>
        <v>0.920737876813181</v>
      </c>
      <c r="U2" s="6" t="n">
        <f aca="false">ATAN(S2/T2)/$A$10</f>
        <v>-22.9658060307239</v>
      </c>
      <c r="V2" s="6" t="n">
        <f aca="false">IF(2*ATAN(R2/(Q2+T2))/$A$10&gt;0, 2*ATAN(R2/(Q2+T2))/$A$10, 2*ATAN(R2/(Q2+T2))/$A$10+360)</f>
        <v>282.158139426013</v>
      </c>
      <c r="W2" s="6" t="n">
        <f aca="false"> MOD(280.46061837 + 360.98564736629*(J2-2451545) + 0.000387933*L2^2 - L2^3/3871000010  + $B$7,360)</f>
        <v>326.246078575961</v>
      </c>
      <c r="X2" s="6" t="n">
        <f aca="false">IF(W2-V2&gt;0,W2-V2,W2-V2+360)</f>
        <v>44.0879391499479</v>
      </c>
      <c r="Y2" s="31" t="n">
        <f aca="false">SIN($A$10*$B$5)*SIN(U2*$A$10) +COS($A$10*$B$5)* COS(U2*$A$10)*COS(X2*$A$10)</f>
        <v>0.12620524066846</v>
      </c>
      <c r="Z2" s="6" t="n">
        <f aca="false">SIN($A$10*X2)</f>
        <v>0.695761614480705</v>
      </c>
      <c r="AA2" s="6" t="n">
        <f aca="false">COS($A$10*X2)*SIN($A$10*$B$5) - TAN($A$10*U2)*COS($A$10*$B$5)</f>
        <v>0.822623400093202</v>
      </c>
      <c r="AB2" s="6" t="n">
        <f aca="false">IF(OR(AND(Z2*AA2&gt;0), AND(Z2&lt;0,AA2&gt;0)), MOD(ATAN2(AA2,Z2)/$A$10+360,360),  ATAN2(AA2,Z2)/$A$10)</f>
        <v>40.2240031669685</v>
      </c>
      <c r="AD2" s="17" t="n">
        <f aca="false">(100013989+1670700*COS(3.0984635 + 6283.07585*L2/10)+13956*COS(3.05525 + 12566.1517*L2/10)+3084*COS(5.1985 + 77713.7715*L2/10) +1628*COS(1.1739 + 5753.3849*L2/10)+1576*COS(2.8469 + 7860.4194*L2/10)+925*COS(5.453 + 11506.77*L2/10)+542*COS(4.564 + 3930.21*L2/10)+472*COS(3.661 + 5884.927*L2/10)+346*COS(0.964 + 5507.553*L2/10)+329*COS(5.9 + 5223.694*L2/10)+307*COS(0.299 + 5573.143*L2/10)+243*COS(4.273 + 11790.629*L2/10)+212*COS(5.847 + 1577.344*L2/10)+186*COS(5.022 + 10977.079*L2/10)+175*COS(3.012 + 18849.228*L2/10)+110*COS(5.055 + 5486.778*L2/10)+98*COS(0.89 + 6069.78*L2/10)+86*COS(5.69 + 15720.84*L2/10)+86*COS(1.27 + 161000.69*L2/10)+65*COS(0.27 + 17260.15*L2/10)+63*COS(0.92 + 529.69*L2/10)+57*COS(2.01 + 83996.85*L2/10)+56*COS(5.24 + 71430.7*L2/10)+49*COS(3.25 + 2544.31*L2/10)+47*COS(2.58 + 775.52*L2/10)+45*COS(5.54 + 9437.76*L2/10)+43*COS(6.01 + 6275.96*L2/10)+39*COS(5.36 + 4694*L2/10)+38*COS(2.39 + 8827.39*L2/10)+37*COS(0.83 + 19651.05*L2/10)+37*COS(4.9 + 12139.55*L2/10)+36*COS(1.67 + 12036.46*L2/10)+35*COS(1.84 + 2942.46*L2/10)+33*COS(0.24 + 7084.9*L2/10)+32*COS(0.18 + 5088.63*L2/10)+32*COS(1.78 + 398.15*L2/10)+28*COS(1.21 + 6286.6*L2/10)+28*COS(1.9 + 6279.55*L2/10)+26*COS(4.59 + 10447.39*L2/10) +24.6*COS(3.787 + 8429.241*L2/10)+23.6*COS(0.269 + 796.3*L2/10)+27.8*COS(1.899 + 6279.55*L2/10)+23.9*COS(4.996 + 5856.48*L2/10)+20.3*COS(4.653 + 2146.165*L2/10))/100000000 + (103019*COS(1.10749 + 6283.07585*L2/10) +1721*COS(1.0644 + 12566.1517*L2/10) +702*COS(3.142 + 0*L2/10) +32*COS(1.02 + 18849.23*L2/10) +31*COS(2.84 + 5507.55*L2/10) +25*COS(1.32 + 5223.69*L2/10) +18*COS(1.42 + 1577.34*L2/10) +10*COS(5.91 + 10977.08*L2/10) +9*COS(1.42 + 6275.96*L2/10) +9*COS(0.27 + 5486.78*L2/10))*L2/1000000000  + (4359*COS(5.7846 + 6283.0758*L2/10)*L2^2+124*COS(5.579 + 12566.152*L2/10)*L2^2)/10000000000</f>
        <v>0.98334768268221</v>
      </c>
      <c r="AE2" s="10" t="n">
        <f aca="false">2*959.63/AD2</f>
        <v>1951.76134931743</v>
      </c>
      <c r="AF2" s="0"/>
      <c r="AG2" s="0"/>
      <c r="AX2" s="0"/>
      <c r="BH2" s="1"/>
      <c r="BI2" s="1"/>
      <c r="BJ2" s="1"/>
      <c r="BK2" s="1"/>
      <c r="BL2" s="1"/>
    </row>
    <row r="3" customFormat="false" ht="12.8" hidden="false" customHeight="false" outlineLevel="0" collapsed="false">
      <c r="A3" s="0"/>
      <c r="D3" s="28" t="n">
        <f aca="false">K3-INT(275*E3/9)+IF($A$8="leap year",1,2)*INT((E3+9)/12)+30</f>
        <v>2</v>
      </c>
      <c r="E3" s="28" t="n">
        <f aca="false">IF(K3&lt;32,1,INT(9*(IF($A$8="leap year",1,2)+K3)/275+0.98))</f>
        <v>1</v>
      </c>
      <c r="F3" s="20" t="n">
        <f aca="false">ASIN(Y3)*180/PI()</f>
        <v>7.37842091860016</v>
      </c>
      <c r="G3" s="21" t="n">
        <f aca="false">F3+1.02/(TAN($A$10*(F3+10.3/(F3+5.11)))*60)</f>
        <v>7.49634631120529</v>
      </c>
      <c r="H3" s="21" t="n">
        <f aca="false">IF(X3&gt;180,AB3-180,AB3+180)</f>
        <v>220.16771864546</v>
      </c>
      <c r="I3" s="13" t="n">
        <f aca="false">IF(ABS(4*(N3-0.0057183-V3))&lt;20,4*(N3-0.0057183-V3),4*(N3-0.0057183-V3-360))</f>
        <v>-4.11496709692665</v>
      </c>
      <c r="J3" s="29" t="n">
        <f aca="false">INT(365.25*(IF(E3&gt;2,$A$5,$A$5-1)+4716))+INT(30.6001*(IF(E3&lt;3,E3+12,E3)+1))+D3+$C$2/24+2-INT(IF(E3&gt;2,$A$5,$A$5-1)/100)+INT(INT(IF(E3&gt;2,$A$5,$A$5-1)/100)/4)-1524.5</f>
        <v>2459582.125</v>
      </c>
      <c r="K3" s="7" t="n">
        <v>2</v>
      </c>
      <c r="L3" s="30" t="n">
        <f aca="false">(J3-2451545)/36525</f>
        <v>0.220044490075291</v>
      </c>
      <c r="M3" s="6" t="n">
        <f aca="false">MOD(357.5291 + 35999.0503*L3 - 0.0001559*L3^2 - 0.00000048*L3^3,360)</f>
        <v>358.921758904522</v>
      </c>
      <c r="N3" s="6" t="n">
        <f aca="false">MOD(280.46645 + 36000.76983*L3 + 0.0003032*L3^2,360)</f>
        <v>282.237504241082</v>
      </c>
      <c r="O3" s="6" t="n">
        <f aca="false"> MOD((1.9146 - 0.004817*L3 - 0.000014*L3^2)*SIN(M3*$A$10) + (0.019993 - 0.000101*L3)*SIN(2*M3*$A$10) + 0.00029*SIN(3*M3*$A$10),360)</f>
        <v>359.963223660684</v>
      </c>
      <c r="P3" s="6" t="n">
        <f aca="false">MOD(N3+O3,360)</f>
        <v>282.200727901766</v>
      </c>
      <c r="Q3" s="31" t="n">
        <f aca="false">COS(P3*$A$10)</f>
        <v>0.211337213805924</v>
      </c>
      <c r="R3" s="7" t="n">
        <f aca="false">COS((23.4393-46.815*L3/3600)*$A$10)*SIN(P3*$A$10)</f>
        <v>-0.8967784427779</v>
      </c>
      <c r="S3" s="7" t="n">
        <f aca="false">SIN((23.4393-46.815*L3/3600)*$A$10)*SIN(P3*$A$10)</f>
        <v>-0.388747998875356</v>
      </c>
      <c r="T3" s="31" t="n">
        <f aca="false">SQRT(1-S3^2)</f>
        <v>0.921344123208265</v>
      </c>
      <c r="U3" s="6" t="n">
        <f aca="false">ATAN(S3/T3)/$A$10</f>
        <v>-22.8766186428568</v>
      </c>
      <c r="V3" s="6" t="n">
        <f aca="false">IF(2*ATAN(R3/(Q3+T3))/$A$10&gt;0, 2*ATAN(R3/(Q3+T3))/$A$10, 2*ATAN(R3/(Q3+T3))/$A$10+360)</f>
        <v>283.260527715314</v>
      </c>
      <c r="W3" s="6" t="n">
        <f aca="false"> MOD(280.46061837 + 360.98564736629*(J3-2451545) + 0.000387933*L3^2 - L3^3/3871000010  + $B$7,360)</f>
        <v>327.231725947</v>
      </c>
      <c r="X3" s="6" t="n">
        <f aca="false">IF(W3-V3&gt;0,W3-V3,W3-V3+360)</f>
        <v>43.9711982316862</v>
      </c>
      <c r="Y3" s="31" t="n">
        <f aca="false">SIN($A$10*$B$5)*SIN(U3*$A$10) +COS($A$10*$B$5)* COS(U3*$A$10)*COS(X3*$A$10)</f>
        <v>0.128422098288728</v>
      </c>
      <c r="Z3" s="6" t="n">
        <f aca="false">SIN($A$10*X3)</f>
        <v>0.69429668088455</v>
      </c>
      <c r="AA3" s="6" t="n">
        <f aca="false">COS($A$10*X3)*SIN($A$10*$B$5) - TAN($A$10*U3)*COS($A$10*$B$5)</f>
        <v>0.822528740792185</v>
      </c>
      <c r="AB3" s="6" t="n">
        <f aca="false">IF(OR(AND(Z3*AA3&gt;0), AND(Z3&lt;0,AA3&gt;0)), MOD(ATAN2(AA3,Z3)/$A$10+360,360),  ATAN2(AA3,Z3)/$A$10)</f>
        <v>40.1677186454597</v>
      </c>
      <c r="AC3" s="16" t="n">
        <f aca="false">P3-P2</f>
        <v>1.01925215658525</v>
      </c>
      <c r="AD3" s="17" t="n">
        <f aca="false">(100013989+1670700*COS(3.0984635 + 6283.07585*L3/10)+13956*COS(3.05525 + 12566.1517*L3/10)+3084*COS(5.1985 + 77713.7715*L3/10) +1628*COS(1.1739 + 5753.3849*L3/10)+1576*COS(2.8469 + 7860.4194*L3/10)+925*COS(5.453 + 11506.77*L3/10)+542*COS(4.564 + 3930.21*L3/10)+472*COS(3.661 + 5884.927*L3/10)+346*COS(0.964 + 5507.553*L3/10)+329*COS(5.9 + 5223.694*L3/10)+307*COS(0.299 + 5573.143*L3/10)+243*COS(4.273 + 11790.629*L3/10)+212*COS(5.847 + 1577.344*L3/10)+186*COS(5.022 + 10977.079*L3/10)+175*COS(3.012 + 18849.228*L3/10)+110*COS(5.055 + 5486.778*L3/10)+98*COS(0.89 + 6069.78*L3/10)+86*COS(5.69 + 15720.84*L3/10)+86*COS(1.27 + 161000.69*L3/10)+65*COS(0.27 + 17260.15*L3/10)+63*COS(0.92 + 529.69*L3/10)+57*COS(2.01 + 83996.85*L3/10)+56*COS(5.24 + 71430.7*L3/10)+49*COS(3.25 + 2544.31*L3/10)+47*COS(2.58 + 775.52*L3/10)+45*COS(5.54 + 9437.76*L3/10)+43*COS(6.01 + 6275.96*L3/10)+39*COS(5.36 + 4694*L3/10)+38*COS(2.39 + 8827.39*L3/10)+37*COS(0.83 + 19651.05*L3/10)+37*COS(4.9 + 12139.55*L3/10)+36*COS(1.67 + 12036.46*L3/10)+35*COS(1.84 + 2942.46*L3/10)+33*COS(0.24 + 7084.9*L3/10)+32*COS(0.18 + 5088.63*L3/10)+32*COS(1.78 + 398.15*L3/10)+28*COS(1.21 + 6286.6*L3/10)+28*COS(1.9 + 6279.55*L3/10)+26*COS(4.59 + 10447.39*L3/10) +24.6*COS(3.787 + 8429.241*L3/10)+23.6*COS(0.269 + 796.3*L3/10)+27.8*COS(1.899 + 6279.55*L3/10)+23.9*COS(4.996 + 5856.48*L3/10)+20.3*COS(4.653 + 2146.165*L3/10))/100000000 + (103019*COS(1.10749 + 6283.07585*L3/10) +1721*COS(1.0644 + 12566.1517*L3/10) +702*COS(3.142 + 0*L3/10) +32*COS(1.02 + 18849.23*L3/10) +31*COS(2.84 + 5507.55*L3/10) +25*COS(1.32 + 5223.69*L3/10) +18*COS(1.42 + 1577.34*L3/10) +10*COS(5.91 + 10977.08*L3/10) +9*COS(1.42 + 6275.96*L3/10) +9*COS(0.27 + 5486.78*L3/10))*L3/1000000000  + (4359*COS(5.7846 + 6283.0758*L3/10)*L3^2+124*COS(5.579 + 12566.152*L3/10)*L3^2)/10000000000</f>
        <v>0.983339967680056</v>
      </c>
      <c r="AE3" s="10" t="n">
        <f aca="false">2*959.63/AD3</f>
        <v>1951.77666227481</v>
      </c>
      <c r="AF3" s="0"/>
      <c r="AG3" s="0"/>
      <c r="AX3" s="0"/>
    </row>
    <row r="4" customFormat="false" ht="12.8" hidden="false" customHeight="false" outlineLevel="0" collapsed="false">
      <c r="A4" s="1" t="s">
        <v>33</v>
      </c>
      <c r="B4" s="1" t="s">
        <v>34</v>
      </c>
      <c r="D4" s="28" t="n">
        <f aca="false">K4-INT(275*E4/9)+IF($A$8="leap year",1,2)*INT((E4+9)/12)+30</f>
        <v>3</v>
      </c>
      <c r="E4" s="28" t="n">
        <f aca="false">IF(K4&lt;32,1,INT(9*(IF($A$8="leap year",1,2)+K4)/275+0.98))</f>
        <v>1</v>
      </c>
      <c r="F4" s="20" t="n">
        <f aca="false">ASIN(Y4)*180/PI()</f>
        <v>7.51261947478983</v>
      </c>
      <c r="G4" s="21" t="n">
        <f aca="false">F4+1.02/(TAN($A$10*(F4+10.3/(F4+5.11)))*60)</f>
        <v>7.62874420370353</v>
      </c>
      <c r="H4" s="21" t="n">
        <f aca="false">IF(X4&gt;180,AB4-180,AB4+180)</f>
        <v>220.115916433405</v>
      </c>
      <c r="I4" s="13" t="n">
        <f aca="false">IF(ABS(4*(N4-0.0057183-V4))&lt;20,4*(N4-0.0057183-V4),4*(N4-0.0057183-V4-360))</f>
        <v>-4.57594664334511</v>
      </c>
      <c r="J4" s="29" t="n">
        <f aca="false">INT(365.25*(IF(E4&gt;2,$A$5,$A$5-1)+4716))+INT(30.6001*(IF(E4&lt;3,E4+12,E4)+1))+D4+$C$2/24+2-INT(IF(E4&gt;2,$A$5,$A$5-1)/100)+INT(INT(IF(E4&gt;2,$A$5,$A$5-1)/100)/4)-1524.5</f>
        <v>2459583.125</v>
      </c>
      <c r="K4" s="7" t="n">
        <v>3</v>
      </c>
      <c r="L4" s="30" t="n">
        <f aca="false">(J4-2451545)/36525</f>
        <v>0.220071868583162</v>
      </c>
      <c r="M4" s="6" t="n">
        <f aca="false">MOD(357.5291 + 35999.0503*L4 - 0.0001559*L4^2 - 0.00000048*L4^3,360)</f>
        <v>359.907359184639</v>
      </c>
      <c r="N4" s="6" t="n">
        <f aca="false">MOD(280.46645 + 36000.76983*L4 + 0.0003032*L4^2,360)</f>
        <v>283.2231516049</v>
      </c>
      <c r="O4" s="6" t="n">
        <f aca="false"> MOD((1.9146 - 0.004817*L4 - 0.000014*L4^2)*SIN(M4*$A$10) + (0.019993 - 0.000101*L4)*SIN(2*M4*$A$10) + 0.00029*SIN(3*M4*$A$10),360)</f>
        <v>359.996840036606</v>
      </c>
      <c r="P4" s="6" t="n">
        <f aca="false">MOD(N4+O4,360)</f>
        <v>283.219991641506</v>
      </c>
      <c r="Q4" s="31" t="n">
        <f aca="false">COS(P4*$A$10)</f>
        <v>0.228690557322274</v>
      </c>
      <c r="R4" s="7" t="n">
        <f aca="false">COS((23.4393-46.815*L4/3600)*$A$10)*SIN(P4*$A$10)</f>
        <v>-0.893187304307194</v>
      </c>
      <c r="S4" s="7" t="n">
        <f aca="false">SIN((23.4393-46.815*L4/3600)*$A$10)*SIN(P4*$A$10)</f>
        <v>-0.387191255603836</v>
      </c>
      <c r="T4" s="31" t="n">
        <f aca="false">SQRT(1-S4^2)</f>
        <v>0.921999420598476</v>
      </c>
      <c r="U4" s="6" t="n">
        <f aca="false">ATAN(S4/T4)/$A$10</f>
        <v>-22.7798436294979</v>
      </c>
      <c r="V4" s="6" t="n">
        <f aca="false">IF(2*ATAN(R4/(Q4+T4))/$A$10&gt;0, 2*ATAN(R4/(Q4+T4))/$A$10, 2*ATAN(R4/(Q4+T4))/$A$10+360)</f>
        <v>284.361419965736</v>
      </c>
      <c r="W4" s="6" t="n">
        <f aca="false"> MOD(280.46061837 + 360.98564736629*(J4-2451545) + 0.000387933*L4^2 - L4^3/3871000010  + $B$7,360)</f>
        <v>328.217373318039</v>
      </c>
      <c r="X4" s="6" t="n">
        <f aca="false">IF(W4-V4&gt;0,W4-V4,W4-V4+360)</f>
        <v>43.855953352303</v>
      </c>
      <c r="Y4" s="31" t="n">
        <f aca="false">SIN($A$10*$B$5)*SIN(U4*$A$10) +COS($A$10*$B$5)* COS(U4*$A$10)*COS(X4*$A$10)</f>
        <v>0.130744556156153</v>
      </c>
      <c r="Z4" s="6" t="n">
        <f aca="false">SIN($A$10*X4)</f>
        <v>0.692847693262099</v>
      </c>
      <c r="AA4" s="6" t="n">
        <f aca="false">COS($A$10*X4)*SIN($A$10*$B$5) - TAN($A$10*U4)*COS($A$10*$B$5)</f>
        <v>0.822319341495878</v>
      </c>
      <c r="AB4" s="6" t="n">
        <f aca="false">IF(OR(AND(Z4*AA4&gt;0), AND(Z4&lt;0,AA4&gt;0)), MOD(ATAN2(AA4,Z4)/$A$10+360,360),  ATAN2(AA4,Z4)/$A$10)</f>
        <v>40.1159164334049</v>
      </c>
      <c r="AC4" s="16" t="n">
        <f aca="false">P4-P3</f>
        <v>1.01926373974004</v>
      </c>
      <c r="AD4" s="26" t="n">
        <f aca="false">(100013989+1670700*COS(3.0984635 + 6283.07585*L4/10)+13956*COS(3.05525 + 12566.1517*L4/10)+3084*COS(5.1985 + 77713.7715*L4/10) +1628*COS(1.1739 + 5753.3849*L4/10)+1576*COS(2.8469 + 7860.4194*L4/10)+925*COS(5.453 + 11506.77*L4/10)+542*COS(4.564 + 3930.21*L4/10)+472*COS(3.661 + 5884.927*L4/10)+346*COS(0.964 + 5507.553*L4/10)+329*COS(5.9 + 5223.694*L4/10)+307*COS(0.299 + 5573.143*L4/10)+243*COS(4.273 + 11790.629*L4/10)+212*COS(5.847 + 1577.344*L4/10)+186*COS(5.022 + 10977.079*L4/10)+175*COS(3.012 + 18849.228*L4/10)+110*COS(5.055 + 5486.778*L4/10)+98*COS(0.89 + 6069.78*L4/10)+86*COS(5.69 + 15720.84*L4/10)+86*COS(1.27 + 161000.69*L4/10)+65*COS(0.27 + 17260.15*L4/10)+63*COS(0.92 + 529.69*L4/10)+57*COS(2.01 + 83996.85*L4/10)+56*COS(5.24 + 71430.7*L4/10)+49*COS(3.25 + 2544.31*L4/10)+47*COS(2.58 + 775.52*L4/10)+45*COS(5.54 + 9437.76*L4/10)+43*COS(6.01 + 6275.96*L4/10)+39*COS(5.36 + 4694*L4/10)+38*COS(2.39 + 8827.39*L4/10)+37*COS(0.83 + 19651.05*L4/10)+37*COS(4.9 + 12139.55*L4/10)+36*COS(1.67 + 12036.46*L4/10)+35*COS(1.84 + 2942.46*L4/10)+33*COS(0.24 + 7084.9*L4/10)+32*COS(0.18 + 5088.63*L4/10)+32*COS(1.78 + 398.15*L4/10)+28*COS(1.21 + 6286.6*L4/10)+28*COS(1.9 + 6279.55*L4/10)+26*COS(4.59 + 10447.39*L4/10) +24.6*COS(3.787 + 8429.241*L4/10)+23.6*COS(0.269 + 796.3*L4/10)+27.8*COS(1.899 + 6279.55*L4/10)+23.9*COS(4.996 + 5856.48*L4/10)+20.3*COS(4.653 + 2146.165*L4/10))/100000000 + (103019*COS(1.10749 + 6283.07585*L4/10) +1721*COS(1.0644 + 12566.1517*L4/10) +702*COS(3.142 + 0*L4/10) +32*COS(1.02 + 18849.23*L4/10) +31*COS(2.84 + 5507.55*L4/10) +25*COS(1.32 + 5223.69*L4/10) +18*COS(1.42 + 1577.34*L4/10) +10*COS(5.91 + 10977.08*L4/10) +9*COS(1.42 + 6275.96*L4/10) +9*COS(0.27 + 5486.78*L4/10))*L4/1000000000  + (4359*COS(5.7846 + 6283.0758*L4/10)*L4^2+124*COS(5.579 + 12566.152*L4/10)*L4^2)/10000000000</f>
        <v>0.983335812942691</v>
      </c>
      <c r="AE4" s="10" t="n">
        <f aca="false">2*959.63/AD4</f>
        <v>1951.78490881614</v>
      </c>
      <c r="AF4" s="0"/>
      <c r="AG4" s="0"/>
    </row>
    <row r="5" customFormat="false" ht="12.8" hidden="false" customHeight="false" outlineLevel="0" collapsed="false">
      <c r="A5" s="32" t="n">
        <f aca="false">input!$D$2</f>
        <v>2022</v>
      </c>
      <c r="B5" s="27" t="n">
        <f aca="false">input!$E$2</f>
        <v>50</v>
      </c>
      <c r="D5" s="28" t="n">
        <f aca="false">K5-INT(275*E5/9)+IF($A$8="leap year",1,2)*INT((E5+9)/12)+30</f>
        <v>4</v>
      </c>
      <c r="E5" s="28" t="n">
        <f aca="false">IF(K5&lt;32,1,INT(9*(IF($A$8="leap year",1,2)+K5)/275+0.98))</f>
        <v>1</v>
      </c>
      <c r="F5" s="20" t="n">
        <f aca="false">ASIN(Y5)*180/PI()</f>
        <v>7.65287504024217</v>
      </c>
      <c r="G5" s="21" t="n">
        <f aca="false">F5+1.02/(TAN($A$10*(F5+10.3/(F5+5.11)))*60)</f>
        <v>7.76717180034697</v>
      </c>
      <c r="H5" s="21" t="n">
        <f aca="false">IF(X5&gt;180,AB5-180,AB5+180)</f>
        <v>220.068668604891</v>
      </c>
      <c r="I5" s="13" t="n">
        <f aca="false">IF(ABS(4*(N5-0.0057183-V5))&lt;20,4*(N5-0.0057183-V5),4*(N5-0.0057183-V5-360))</f>
        <v>-5.03044528567989</v>
      </c>
      <c r="J5" s="29" t="n">
        <f aca="false">INT(365.25*(IF(E5&gt;2,$A$5,$A$5-1)+4716))+INT(30.6001*(IF(E5&lt;3,E5+12,E5)+1))+D5+$C$2/24+2-INT(IF(E5&gt;2,$A$5,$A$5-1)/100)+INT(INT(IF(E5&gt;2,$A$5,$A$5-1)/100)/4)-1524.5</f>
        <v>2459584.125</v>
      </c>
      <c r="K5" s="7" t="n">
        <v>4</v>
      </c>
      <c r="L5" s="30" t="n">
        <f aca="false">(J5-2451545)/36525</f>
        <v>0.220099247091034</v>
      </c>
      <c r="M5" s="6" t="n">
        <f aca="false">MOD(357.5291 + 35999.0503*L5 - 0.0001559*L5^2 - 0.00000048*L5^3,360)</f>
        <v>0.892959464757951</v>
      </c>
      <c r="N5" s="6" t="n">
        <f aca="false">MOD(280.46645 + 36000.76983*L5 + 0.0003032*L5^2,360)</f>
        <v>284.208798968719</v>
      </c>
      <c r="O5" s="6" t="n">
        <f aca="false"> MOD((1.9146 - 0.004817*L5 - 0.000014*L5^2)*SIN(M5*$A$10) + (0.019993 - 0.000101*L5)*SIN(2*M5*$A$10) + 0.00029*SIN(3*M5*$A$10),360)</f>
        <v>0.0304574034827787</v>
      </c>
      <c r="P5" s="6" t="n">
        <f aca="false">MOD(N5+O5,360)</f>
        <v>284.239256372202</v>
      </c>
      <c r="Q5" s="31" t="n">
        <f aca="false">COS(P5*$A$10)</f>
        <v>0.245971546587688</v>
      </c>
      <c r="R5" s="7" t="n">
        <f aca="false">COS((23.4393-46.815*L5/3600)*$A$10)*SIN(P5*$A$10)</f>
        <v>-0.889313505416263</v>
      </c>
      <c r="S5" s="7" t="n">
        <f aca="false">SIN((23.4393-46.815*L5/3600)*$A$10)*SIN(P5*$A$10)</f>
        <v>-0.385511980817067</v>
      </c>
      <c r="T5" s="31" t="n">
        <f aca="false">SQRT(1-S5^2)</f>
        <v>0.922702830084801</v>
      </c>
      <c r="U5" s="6" t="n">
        <f aca="false">ATAN(S5/T5)/$A$10</f>
        <v>-22.6755283327486</v>
      </c>
      <c r="V5" s="6" t="n">
        <f aca="false">IF(2*ATAN(R5/(Q5+T5))/$A$10&gt;0, 2*ATAN(R5/(Q5+T5))/$A$10, 2*ATAN(R5/(Q5+T5))/$A$10+360)</f>
        <v>285.460691990139</v>
      </c>
      <c r="W5" s="6" t="n">
        <f aca="false"> MOD(280.46061837 + 360.98564736629*(J5-2451545) + 0.000387933*L5^2 - L5^3/3871000010  + $B$7,360)</f>
        <v>329.203020689078</v>
      </c>
      <c r="X5" s="6" t="n">
        <f aca="false">IF(W5-V5&gt;0,W5-V5,W5-V5+360)</f>
        <v>43.7423286989389</v>
      </c>
      <c r="Y5" s="31" t="n">
        <f aca="false">SIN($A$10*$B$5)*SIN(U5*$A$10) +COS($A$10*$B$5)* COS(U5*$A$10)*COS(X5*$A$10)</f>
        <v>0.13317107067224</v>
      </c>
      <c r="Z5" s="6" t="n">
        <f aca="false">SIN($A$10*X5)</f>
        <v>0.691416332662557</v>
      </c>
      <c r="AA5" s="6" t="n">
        <f aca="false">COS($A$10*X5)*SIN($A$10*$B$5) - TAN($A$10*U5)*COS($A$10*$B$5)</f>
        <v>0.821995176855389</v>
      </c>
      <c r="AB5" s="6" t="n">
        <f aca="false">IF(OR(AND(Z5*AA5&gt;0), AND(Z5&lt;0,AA5&gt;0)), MOD(ATAN2(AA5,Z5)/$A$10+360,360),  ATAN2(AA5,Z5)/$A$10)</f>
        <v>40.0686686048911</v>
      </c>
      <c r="AC5" s="33" t="n">
        <f aca="false">P5-P4</f>
        <v>1.01926473069562</v>
      </c>
      <c r="AD5" s="17" t="n">
        <f aca="false">(100013989+1670700*COS(3.0984635 + 6283.07585*L5/10)+13956*COS(3.05525 + 12566.1517*L5/10)+3084*COS(5.1985 + 77713.7715*L5/10) +1628*COS(1.1739 + 5753.3849*L5/10)+1576*COS(2.8469 + 7860.4194*L5/10)+925*COS(5.453 + 11506.77*L5/10)+542*COS(4.564 + 3930.21*L5/10)+472*COS(3.661 + 5884.927*L5/10)+346*COS(0.964 + 5507.553*L5/10)+329*COS(5.9 + 5223.694*L5/10)+307*COS(0.299 + 5573.143*L5/10)+243*COS(4.273 + 11790.629*L5/10)+212*COS(5.847 + 1577.344*L5/10)+186*COS(5.022 + 10977.079*L5/10)+175*COS(3.012 + 18849.228*L5/10)+110*COS(5.055 + 5486.778*L5/10)+98*COS(0.89 + 6069.78*L5/10)+86*COS(5.69 + 15720.84*L5/10)+86*COS(1.27 + 161000.69*L5/10)+65*COS(0.27 + 17260.15*L5/10)+63*COS(0.92 + 529.69*L5/10)+57*COS(2.01 + 83996.85*L5/10)+56*COS(5.24 + 71430.7*L5/10)+49*COS(3.25 + 2544.31*L5/10)+47*COS(2.58 + 775.52*L5/10)+45*COS(5.54 + 9437.76*L5/10)+43*COS(6.01 + 6275.96*L5/10)+39*COS(5.36 + 4694*L5/10)+38*COS(2.39 + 8827.39*L5/10)+37*COS(0.83 + 19651.05*L5/10)+37*COS(4.9 + 12139.55*L5/10)+36*COS(1.67 + 12036.46*L5/10)+35*COS(1.84 + 2942.46*L5/10)+33*COS(0.24 + 7084.9*L5/10)+32*COS(0.18 + 5088.63*L5/10)+32*COS(1.78 + 398.15*L5/10)+28*COS(1.21 + 6286.6*L5/10)+28*COS(1.9 + 6279.55*L5/10)+26*COS(4.59 + 10447.39*L5/10) +24.6*COS(3.787 + 8429.241*L5/10)+23.6*COS(0.269 + 796.3*L5/10)+27.8*COS(1.899 + 6279.55*L5/10)+23.9*COS(4.996 + 5856.48*L5/10)+20.3*COS(4.653 + 2146.165*L5/10))/100000000 + (103019*COS(1.10749 + 6283.07585*L5/10) +1721*COS(1.0644 + 12566.1517*L5/10) +702*COS(3.142 + 0*L5/10) +32*COS(1.02 + 18849.23*L5/10) +31*COS(2.84 + 5507.55*L5/10) +25*COS(1.32 + 5223.69*L5/10) +18*COS(1.42 + 1577.34*L5/10) +10*COS(5.91 + 10977.08*L5/10) +9*COS(1.42 + 6275.96*L5/10) +9*COS(0.27 + 5486.78*L5/10))*L5/1000000000  + (4359*COS(5.7846 + 6283.0758*L5/10)*L5^2+124*COS(5.579 + 12566.152*L5/10)*L5^2)/10000000000</f>
        <v>0.983335267621833</v>
      </c>
      <c r="AE5" s="10" t="n">
        <f aca="false">2*959.63/AD5</f>
        <v>1951.78599120285</v>
      </c>
      <c r="AF5" s="0"/>
      <c r="AG5" s="0"/>
    </row>
    <row r="6" customFormat="false" ht="12.8" hidden="false" customHeight="false" outlineLevel="0" collapsed="false">
      <c r="A6" s="0"/>
      <c r="B6" s="1" t="s">
        <v>35</v>
      </c>
      <c r="D6" s="28" t="n">
        <f aca="false">K6-INT(275*E6/9)+IF($A$8="leap year",1,2)*INT((E6+9)/12)+30</f>
        <v>5</v>
      </c>
      <c r="E6" s="28" t="n">
        <f aca="false">IF(K6&lt;32,1,INT(9*(IF($A$8="leap year",1,2)+K6)/275+0.98))</f>
        <v>1</v>
      </c>
      <c r="F6" s="20" t="n">
        <f aca="false">ASIN(Y6)*180/PI()</f>
        <v>7.7991024381199</v>
      </c>
      <c r="G6" s="21" t="n">
        <f aca="false">F6+1.02/(TAN($A$10*(F6+10.3/(F6+5.11)))*60)</f>
        <v>7.91154966600502</v>
      </c>
      <c r="H6" s="21" t="n">
        <f aca="false">IF(X6&gt;180,AB6-180,AB6+180)</f>
        <v>220.026044660723</v>
      </c>
      <c r="I6" s="13" t="n">
        <f aca="false">IF(ABS(4*(N6-0.0057183-V6))&lt;20,4*(N6-0.0057183-V6),4*(N6-0.0057183-V6-360))</f>
        <v>-5.47797876397635</v>
      </c>
      <c r="J6" s="29" t="n">
        <f aca="false">INT(365.25*(IF(E6&gt;2,$A$5,$A$5-1)+4716))+INT(30.6001*(IF(E6&lt;3,E6+12,E6)+1))+D6+$C$2/24+2-INT(IF(E6&gt;2,$A$5,$A$5-1)/100)+INT(INT(IF(E6&gt;2,$A$5,$A$5-1)/100)/4)-1524.5</f>
        <v>2459585.125</v>
      </c>
      <c r="K6" s="7" t="n">
        <v>5</v>
      </c>
      <c r="L6" s="30" t="n">
        <f aca="false">(J6-2451545)/36525</f>
        <v>0.220126625598905</v>
      </c>
      <c r="M6" s="6" t="n">
        <f aca="false">MOD(357.5291 + 35999.0503*L6 - 0.0001559*L6^2 - 0.00000048*L6^3,360)</f>
        <v>1.87855974487502</v>
      </c>
      <c r="N6" s="6" t="n">
        <f aca="false">MOD(280.46645 + 36000.76983*L6 + 0.0003032*L6^2,360)</f>
        <v>285.194446332536</v>
      </c>
      <c r="O6" s="6" t="n">
        <f aca="false"> MOD((1.9146 - 0.004817*L6 - 0.000014*L6^2)*SIN(M6*$A$10) + (0.019993 - 0.000101*L6)*SIN(2*M6*$A$10) + 0.00029*SIN(3*M6*$A$10),360)</f>
        <v>0.0640651687451116</v>
      </c>
      <c r="P6" s="6" t="n">
        <f aca="false">MOD(N6+O6,360)</f>
        <v>285.258511501281</v>
      </c>
      <c r="Q6" s="31" t="n">
        <f aca="false">COS(P6*$A$10)</f>
        <v>0.263174534302687</v>
      </c>
      <c r="R6" s="7" t="n">
        <f aca="false">COS((23.4393-46.815*L6/3600)*$A$10)*SIN(P6*$A$10)</f>
        <v>-0.885158315819597</v>
      </c>
      <c r="S6" s="7" t="n">
        <f aca="false">SIN((23.4393-46.815*L6/3600)*$A$10)*SIN(P6*$A$10)</f>
        <v>-0.383710724934785</v>
      </c>
      <c r="T6" s="31" t="n">
        <f aca="false">SQRT(1-S6^2)</f>
        <v>0.923453344555112</v>
      </c>
      <c r="U6" s="6" t="n">
        <f aca="false">ATAN(S6/T6)/$A$10</f>
        <v>-22.56372378604</v>
      </c>
      <c r="V6" s="6" t="n">
        <f aca="false">IF(2*ATAN(R6/(Q6+T6))/$A$10&gt;0, 2*ATAN(R6/(Q6+T6))/$A$10, 2*ATAN(R6/(Q6+T6))/$A$10+360)</f>
        <v>286.55822272353</v>
      </c>
      <c r="W6" s="6" t="n">
        <f aca="false"> MOD(280.46061837 + 360.98564736629*(J6-2451545) + 0.000387933*L6^2 - L6^3/3871000010  + $B$7,360)</f>
        <v>330.188668059651</v>
      </c>
      <c r="X6" s="6" t="n">
        <f aca="false">IF(W6-V6&gt;0,W6-V6,W6-V6+360)</f>
        <v>43.6304453361205</v>
      </c>
      <c r="Y6" s="31" t="n">
        <f aca="false">SIN($A$10*$B$5)*SIN(U6*$A$10) +COS($A$10*$B$5)* COS(U6*$A$10)*COS(X6*$A$10)</f>
        <v>0.135700051946477</v>
      </c>
      <c r="Z6" s="6" t="n">
        <f aca="false">SIN($A$10*X6)</f>
        <v>0.690004250543464</v>
      </c>
      <c r="AA6" s="6" t="n">
        <f aca="false">COS($A$10*X6)*SIN($A$10*$B$5) - TAN($A$10*U6)*COS($A$10*$B$5)</f>
        <v>0.821556331241469</v>
      </c>
      <c r="AB6" s="6" t="n">
        <f aca="false">IF(OR(AND(Z6*AA6&gt;0), AND(Z6&lt;0,AA6&gt;0)), MOD(ATAN2(AA6,Z6)/$A$10+360,360),  ATAN2(AA6,Z6)/$A$10)</f>
        <v>40.0260446607235</v>
      </c>
      <c r="AC6" s="16" t="n">
        <f aca="false">P6-P5</f>
        <v>1.01925512907974</v>
      </c>
      <c r="AD6" s="17" t="n">
        <f aca="false">(100013989+1670700*COS(3.0984635 + 6283.07585*L6/10)+13956*COS(3.05525 + 12566.1517*L6/10)+3084*COS(5.1985 + 77713.7715*L6/10) +1628*COS(1.1739 + 5753.3849*L6/10)+1576*COS(2.8469 + 7860.4194*L6/10)+925*COS(5.453 + 11506.77*L6/10)+542*COS(4.564 + 3930.21*L6/10)+472*COS(3.661 + 5884.927*L6/10)+346*COS(0.964 + 5507.553*L6/10)+329*COS(5.9 + 5223.694*L6/10)+307*COS(0.299 + 5573.143*L6/10)+243*COS(4.273 + 11790.629*L6/10)+212*COS(5.847 + 1577.344*L6/10)+186*COS(5.022 + 10977.079*L6/10)+175*COS(3.012 + 18849.228*L6/10)+110*COS(5.055 + 5486.778*L6/10)+98*COS(0.89 + 6069.78*L6/10)+86*COS(5.69 + 15720.84*L6/10)+86*COS(1.27 + 161000.69*L6/10)+65*COS(0.27 + 17260.15*L6/10)+63*COS(0.92 + 529.69*L6/10)+57*COS(2.01 + 83996.85*L6/10)+56*COS(5.24 + 71430.7*L6/10)+49*COS(3.25 + 2544.31*L6/10)+47*COS(2.58 + 775.52*L6/10)+45*COS(5.54 + 9437.76*L6/10)+43*COS(6.01 + 6275.96*L6/10)+39*COS(5.36 + 4694*L6/10)+38*COS(2.39 + 8827.39*L6/10)+37*COS(0.83 + 19651.05*L6/10)+37*COS(4.9 + 12139.55*L6/10)+36*COS(1.67 + 12036.46*L6/10)+35*COS(1.84 + 2942.46*L6/10)+33*COS(0.24 + 7084.9*L6/10)+32*COS(0.18 + 5088.63*L6/10)+32*COS(1.78 + 398.15*L6/10)+28*COS(1.21 + 6286.6*L6/10)+28*COS(1.9 + 6279.55*L6/10)+26*COS(4.59 + 10447.39*L6/10) +24.6*COS(3.787 + 8429.241*L6/10)+23.6*COS(0.269 + 796.3*L6/10)+27.8*COS(1.899 + 6279.55*L6/10)+23.9*COS(4.996 + 5856.48*L6/10)+20.3*COS(4.653 + 2146.165*L6/10))/100000000 + (103019*COS(1.10749 + 6283.07585*L6/10) +1721*COS(1.0644 + 12566.1517*L6/10) +702*COS(3.142 + 0*L6/10) +32*COS(1.02 + 18849.23*L6/10) +31*COS(2.84 + 5507.55*L6/10) +25*COS(1.32 + 5223.69*L6/10) +18*COS(1.42 + 1577.34*L6/10) +10*COS(5.91 + 10977.08*L6/10) +9*COS(1.42 + 6275.96*L6/10) +9*COS(0.27 + 5486.78*L6/10))*L6/1000000000  + (4359*COS(5.7846 + 6283.0758*L6/10)*L6^2+124*COS(5.579 + 12566.152*L6/10)*L6^2)/10000000000</f>
        <v>0.983338463984109</v>
      </c>
      <c r="AE6" s="10" t="n">
        <f aca="false">2*959.63/AD6</f>
        <v>1951.7796468816</v>
      </c>
      <c r="AF6" s="0"/>
      <c r="AG6" s="0"/>
    </row>
    <row r="7" customFormat="false" ht="12.8" hidden="false" customHeight="false" outlineLevel="0" collapsed="false">
      <c r="A7" s="6"/>
      <c r="B7" s="27" t="n">
        <f aca="false">input!$F$2</f>
        <v>0</v>
      </c>
      <c r="D7" s="28" t="n">
        <f aca="false">K7-INT(275*E7/9)+IF($A$8="leap year",1,2)*INT((E7+9)/12)+30</f>
        <v>6</v>
      </c>
      <c r="E7" s="28" t="n">
        <f aca="false">IF(K7&lt;32,1,INT(9*(IF($A$8="leap year",1,2)+K7)/275+0.98))</f>
        <v>1</v>
      </c>
      <c r="F7" s="20" t="n">
        <f aca="false">ASIN(Y7)*180/PI()</f>
        <v>7.95121426508769</v>
      </c>
      <c r="G7" s="21" t="n">
        <f aca="false">F7+1.02/(TAN($A$10*(F7+10.3/(F7+5.11)))*60)</f>
        <v>8.06179585706965</v>
      </c>
      <c r="H7" s="21" t="n">
        <f aca="false">IF(X7&gt;180,AB7-180,AB7+180)</f>
        <v>219.988111469677</v>
      </c>
      <c r="I7" s="13" t="n">
        <f aca="false">IF(ABS(4*(N7-0.0057183-V7))&lt;20,4*(N7-0.0057183-V7),4*(N7-0.0057183-V7-360))</f>
        <v>-5.91807609605053</v>
      </c>
      <c r="J7" s="29" t="n">
        <f aca="false">INT(365.25*(IF(E7&gt;2,$A$5,$A$5-1)+4716))+INT(30.6001*(IF(E7&lt;3,E7+12,E7)+1))+D7+$C$2/24+2-INT(IF(E7&gt;2,$A$5,$A$5-1)/100)+INT(INT(IF(E7&gt;2,$A$5,$A$5-1)/100)/4)-1524.5</f>
        <v>2459586.125</v>
      </c>
      <c r="K7" s="7" t="n">
        <v>6</v>
      </c>
      <c r="L7" s="30" t="n">
        <f aca="false">(J7-2451545)/36525</f>
        <v>0.220154004106776</v>
      </c>
      <c r="M7" s="6" t="n">
        <f aca="false">MOD(357.5291 + 35999.0503*L7 - 0.0001559*L7^2 - 0.00000048*L7^3,360)</f>
        <v>2.86416002499391</v>
      </c>
      <c r="N7" s="6" t="n">
        <f aca="false">MOD(280.46645 + 36000.76983*L7 + 0.0003032*L7^2,360)</f>
        <v>286.180093696355</v>
      </c>
      <c r="O7" s="6" t="n">
        <f aca="false"> MOD((1.9146 - 0.004817*L7 - 0.000014*L7^2)*SIN(M7*$A$10) + (0.019993 - 0.000101*L7)*SIN(2*M7*$A$10) + 0.00029*SIN(3*M7*$A$10),360)</f>
        <v>0.0976527434079623</v>
      </c>
      <c r="P7" s="6" t="n">
        <f aca="false">MOD(N7+O7,360)</f>
        <v>286.277746439763</v>
      </c>
      <c r="Q7" s="31" t="n">
        <f aca="false">COS(P7*$A$10)</f>
        <v>0.280293901404088</v>
      </c>
      <c r="R7" s="7" t="n">
        <f aca="false">COS((23.4393-46.815*L7/3600)*$A$10)*SIN(P7*$A$10)</f>
        <v>-0.880723105900113</v>
      </c>
      <c r="S7" s="7" t="n">
        <f aca="false">SIN((23.4393-46.815*L7/3600)*$A$10)*SIN(P7*$A$10)</f>
        <v>-0.38178808201584</v>
      </c>
      <c r="T7" s="31" t="n">
        <f aca="false">SQRT(1-S7^2)</f>
        <v>0.924249890684692</v>
      </c>
      <c r="U7" s="6" t="n">
        <f aca="false">ATAN(S7/T7)/$A$10</f>
        <v>-22.4444846323637</v>
      </c>
      <c r="V7" s="6" t="n">
        <f aca="false">IF(2*ATAN(R7/(Q7+T7))/$A$10&gt;0, 2*ATAN(R7/(Q7+T7))/$A$10, 2*ATAN(R7/(Q7+T7))/$A$10+360)</f>
        <v>287.653894420368</v>
      </c>
      <c r="W7" s="6" t="n">
        <f aca="false"> MOD(280.46061837 + 360.98564736629*(J7-2451545) + 0.000387933*L7^2 - L7^3/3871000010  + $B$7,360)</f>
        <v>331.174315431155</v>
      </c>
      <c r="X7" s="6" t="n">
        <f aca="false">IF(W7-V7&gt;0,W7-V7,W7-V7+360)</f>
        <v>43.5204210107872</v>
      </c>
      <c r="Y7" s="31" t="n">
        <f aca="false">SIN($A$10*$B$5)*SIN(U7*$A$10) +COS($A$10*$B$5)* COS(U7*$A$10)*COS(X7*$A$10)</f>
        <v>0.138329865373272</v>
      </c>
      <c r="Z7" s="6" t="n">
        <f aca="false">SIN($A$10*X7)</f>
        <v>0.688613065457416</v>
      </c>
      <c r="AA7" s="6" t="n">
        <f aca="false">COS($A$10*X7)*SIN($A$10*$B$5) - TAN($A$10*U7)*COS($A$10*$B$5)</f>
        <v>0.821002996779275</v>
      </c>
      <c r="AB7" s="6" t="n">
        <f aca="false">IF(OR(AND(Z7*AA7&gt;0), AND(Z7&lt;0,AA7&gt;0)), MOD(ATAN2(AA7,Z7)/$A$10+360,360),  ATAN2(AA7,Z7)/$A$10)</f>
        <v>39.988111469677</v>
      </c>
      <c r="AC7" s="16" t="n">
        <f aca="false">P7-P6</f>
        <v>1.01923493848204</v>
      </c>
      <c r="AD7" s="17" t="n">
        <f aca="false">(100013989+1670700*COS(3.0984635 + 6283.07585*L7/10)+13956*COS(3.05525 + 12566.1517*L7/10)+3084*COS(5.1985 + 77713.7715*L7/10) +1628*COS(1.1739 + 5753.3849*L7/10)+1576*COS(2.8469 + 7860.4194*L7/10)+925*COS(5.453 + 11506.77*L7/10)+542*COS(4.564 + 3930.21*L7/10)+472*COS(3.661 + 5884.927*L7/10)+346*COS(0.964 + 5507.553*L7/10)+329*COS(5.9 + 5223.694*L7/10)+307*COS(0.299 + 5573.143*L7/10)+243*COS(4.273 + 11790.629*L7/10)+212*COS(5.847 + 1577.344*L7/10)+186*COS(5.022 + 10977.079*L7/10)+175*COS(3.012 + 18849.228*L7/10)+110*COS(5.055 + 5486.778*L7/10)+98*COS(0.89 + 6069.78*L7/10)+86*COS(5.69 + 15720.84*L7/10)+86*COS(1.27 + 161000.69*L7/10)+65*COS(0.27 + 17260.15*L7/10)+63*COS(0.92 + 529.69*L7/10)+57*COS(2.01 + 83996.85*L7/10)+56*COS(5.24 + 71430.7*L7/10)+49*COS(3.25 + 2544.31*L7/10)+47*COS(2.58 + 775.52*L7/10)+45*COS(5.54 + 9437.76*L7/10)+43*COS(6.01 + 6275.96*L7/10)+39*COS(5.36 + 4694*L7/10)+38*COS(2.39 + 8827.39*L7/10)+37*COS(0.83 + 19651.05*L7/10)+37*COS(4.9 + 12139.55*L7/10)+36*COS(1.67 + 12036.46*L7/10)+35*COS(1.84 + 2942.46*L7/10)+33*COS(0.24 + 7084.9*L7/10)+32*COS(0.18 + 5088.63*L7/10)+32*COS(1.78 + 398.15*L7/10)+28*COS(1.21 + 6286.6*L7/10)+28*COS(1.9 + 6279.55*L7/10)+26*COS(4.59 + 10447.39*L7/10) +24.6*COS(3.787 + 8429.241*L7/10)+23.6*COS(0.269 + 796.3*L7/10)+27.8*COS(1.899 + 6279.55*L7/10)+23.9*COS(4.996 + 5856.48*L7/10)+20.3*COS(4.653 + 2146.165*L7/10))/100000000 + (103019*COS(1.10749 + 6283.07585*L7/10) +1721*COS(1.0644 + 12566.1517*L7/10) +702*COS(3.142 + 0*L7/10) +32*COS(1.02 + 18849.23*L7/10) +31*COS(2.84 + 5507.55*L7/10) +25*COS(1.32 + 5223.69*L7/10) +18*COS(1.42 + 1577.34*L7/10) +10*COS(5.91 + 10977.08*L7/10) +9*COS(1.42 + 6275.96*L7/10) +9*COS(0.27 + 5486.78*L7/10))*L7/1000000000  + (4359*COS(5.7846 + 6283.0758*L7/10)*L7^2+124*COS(5.579 + 12566.152*L7/10)*L7^2)/10000000000</f>
        <v>0.98334560293472</v>
      </c>
      <c r="AE7" s="10" t="n">
        <f aca="false">2*959.63/AD7</f>
        <v>1951.7654772362</v>
      </c>
      <c r="AF7" s="0"/>
      <c r="AG7" s="0"/>
    </row>
    <row r="8" customFormat="false" ht="12.8" hidden="false" customHeight="false" outlineLevel="0" collapsed="false">
      <c r="A8" s="7" t="str">
        <f aca="false">IF(AND(MOD($A$5,4)=0,$A$5&lt;&gt;1700,$A$5&lt;&gt;1800,$A$5&lt;&gt;1900,$A$5&lt;&gt;2100,$A$5&lt;&gt;2200),"leap year","common year")</f>
        <v>common year</v>
      </c>
      <c r="D8" s="28" t="n">
        <f aca="false">K8-INT(275*E8/9)+IF($A$8="leap year",1,2)*INT((E8+9)/12)+30</f>
        <v>7</v>
      </c>
      <c r="E8" s="28" t="n">
        <f aca="false">IF(K8&lt;32,1,INT(9*(IF($A$8="leap year",1,2)+K8)/275+0.98))</f>
        <v>1</v>
      </c>
      <c r="F8" s="20" t="n">
        <f aca="false">ASIN(Y8)*180/PI()</f>
        <v>8.10912098883971</v>
      </c>
      <c r="G8" s="21" t="n">
        <f aca="false">F8+1.02/(TAN($A$10*(F8+10.3/(F8+5.11)))*60)</f>
        <v>8.21782600098016</v>
      </c>
      <c r="H8" s="21" t="n">
        <f aca="false">IF(X8&gt;180,AB8-180,AB8+180)</f>
        <v>219.954933208706</v>
      </c>
      <c r="I8" s="13" t="n">
        <f aca="false">IF(ABS(4*(N8-0.0057183-V8))&lt;20,4*(N8-0.0057183-V8),4*(N8-0.0057183-V8-360))</f>
        <v>-6.35028032050695</v>
      </c>
      <c r="J8" s="29" t="n">
        <f aca="false">INT(365.25*(IF(E8&gt;2,$A$5,$A$5-1)+4716))+INT(30.6001*(IF(E8&lt;3,E8+12,E8)+1))+D8+$C$2/24+2-INT(IF(E8&gt;2,$A$5,$A$5-1)/100)+INT(INT(IF(E8&gt;2,$A$5,$A$5-1)/100)/4)-1524.5</f>
        <v>2459587.125</v>
      </c>
      <c r="K8" s="7" t="n">
        <v>7</v>
      </c>
      <c r="L8" s="30" t="n">
        <f aca="false">(J8-2451545)/36525</f>
        <v>0.220181382614647</v>
      </c>
      <c r="M8" s="6" t="n">
        <f aca="false">MOD(357.5291 + 35999.0503*L8 - 0.0001559*L8^2 - 0.00000048*L8^3,360)</f>
        <v>3.84976030511098</v>
      </c>
      <c r="N8" s="6" t="n">
        <f aca="false">MOD(280.46645 + 36000.76983*L8 + 0.0003032*L8^2,360)</f>
        <v>287.165741060176</v>
      </c>
      <c r="O8" s="6" t="n">
        <f aca="false"> MOD((1.9146 - 0.004817*L8 - 0.000014*L8^2)*SIN(M8*$A$10) + (0.019993 - 0.000101*L8)*SIN(2*M8*$A$10) + 0.00029*SIN(3*M8*$A$10),360)</f>
        <v>0.131209546015984</v>
      </c>
      <c r="P8" s="6" t="n">
        <f aca="false">MOD(N8+O8,360)</f>
        <v>287.296950606192</v>
      </c>
      <c r="Q8" s="31" t="n">
        <f aca="false">COS(P8*$A$10)</f>
        <v>0.297324059413527</v>
      </c>
      <c r="R8" s="7" t="n">
        <f aca="false">COS((23.4393-46.815*L8/3600)*$A$10)*SIN(P8*$A$10)</f>
        <v>-0.876009346119376</v>
      </c>
      <c r="S8" s="7" t="n">
        <f aca="false">SIN((23.4393-46.815*L8/3600)*$A$10)*SIN(P8*$A$10)</f>
        <v>-0.37974468950252</v>
      </c>
      <c r="T8" s="31" t="n">
        <f aca="false">SQRT(1-S8^2)</f>
        <v>0.925091331055823</v>
      </c>
      <c r="U8" s="6" t="n">
        <f aca="false">ATAN(S8/T8)/$A$10</f>
        <v>-22.3178690377076</v>
      </c>
      <c r="V8" s="6" t="n">
        <f aca="false">IF(2*ATAN(R8/(Q8+T8))/$A$10&gt;0, 2*ATAN(R8/(Q8+T8))/$A$10, 2*ATAN(R8/(Q8+T8))/$A$10+360)</f>
        <v>288.747592840303</v>
      </c>
      <c r="W8" s="6" t="n">
        <f aca="false"> MOD(280.46061837 + 360.98564736629*(J8-2451545) + 0.000387933*L8^2 - L8^3/3871000010  + $B$7,360)</f>
        <v>332.159962802194</v>
      </c>
      <c r="X8" s="6" t="n">
        <f aca="false">IF(W8-V8&gt;0,W8-V8,W8-V8+360)</f>
        <v>43.4123699618908</v>
      </c>
      <c r="Y8" s="31" t="n">
        <f aca="false">SIN($A$10*$B$5)*SIN(U8*$A$10) +COS($A$10*$B$5)* COS(U8*$A$10)*COS(X8*$A$10)</f>
        <v>0.141058833291097</v>
      </c>
      <c r="Z8" s="6" t="n">
        <f aca="false">SIN($A$10*X8)</f>
        <v>0.687244359764648</v>
      </c>
      <c r="AA8" s="6" t="n">
        <f aca="false">COS($A$10*X8)*SIN($A$10*$B$5) - TAN($A$10*U8)*COS($A$10*$B$5)</f>
        <v>0.82033547115663</v>
      </c>
      <c r="AB8" s="6" t="n">
        <f aca="false">IF(OR(AND(Z8*AA8&gt;0), AND(Z8&lt;0,AA8&gt;0)), MOD(ATAN2(AA8,Z8)/$A$10+360,360),  ATAN2(AA8,Z8)/$A$10)</f>
        <v>39.9549332087059</v>
      </c>
      <c r="AC8" s="16" t="n">
        <f aca="false">P8-P7</f>
        <v>1.01920416642912</v>
      </c>
      <c r="AD8" s="17" t="n">
        <f aca="false">(100013989+1670700*COS(3.0984635 + 6283.07585*L8/10)+13956*COS(3.05525 + 12566.1517*L8/10)+3084*COS(5.1985 + 77713.7715*L8/10) +1628*COS(1.1739 + 5753.3849*L8/10)+1576*COS(2.8469 + 7860.4194*L8/10)+925*COS(5.453 + 11506.77*L8/10)+542*COS(4.564 + 3930.21*L8/10)+472*COS(3.661 + 5884.927*L8/10)+346*COS(0.964 + 5507.553*L8/10)+329*COS(5.9 + 5223.694*L8/10)+307*COS(0.299 + 5573.143*L8/10)+243*COS(4.273 + 11790.629*L8/10)+212*COS(5.847 + 1577.344*L8/10)+186*COS(5.022 + 10977.079*L8/10)+175*COS(3.012 + 18849.228*L8/10)+110*COS(5.055 + 5486.778*L8/10)+98*COS(0.89 + 6069.78*L8/10)+86*COS(5.69 + 15720.84*L8/10)+86*COS(1.27 + 161000.69*L8/10)+65*COS(0.27 + 17260.15*L8/10)+63*COS(0.92 + 529.69*L8/10)+57*COS(2.01 + 83996.85*L8/10)+56*COS(5.24 + 71430.7*L8/10)+49*COS(3.25 + 2544.31*L8/10)+47*COS(2.58 + 775.52*L8/10)+45*COS(5.54 + 9437.76*L8/10)+43*COS(6.01 + 6275.96*L8/10)+39*COS(5.36 + 4694*L8/10)+38*COS(2.39 + 8827.39*L8/10)+37*COS(0.83 + 19651.05*L8/10)+37*COS(4.9 + 12139.55*L8/10)+36*COS(1.67 + 12036.46*L8/10)+35*COS(1.84 + 2942.46*L8/10)+33*COS(0.24 + 7084.9*L8/10)+32*COS(0.18 + 5088.63*L8/10)+32*COS(1.78 + 398.15*L8/10)+28*COS(1.21 + 6286.6*L8/10)+28*COS(1.9 + 6279.55*L8/10)+26*COS(4.59 + 10447.39*L8/10) +24.6*COS(3.787 + 8429.241*L8/10)+23.6*COS(0.269 + 796.3*L8/10)+27.8*COS(1.899 + 6279.55*L8/10)+23.9*COS(4.996 + 5856.48*L8/10)+20.3*COS(4.653 + 2146.165*L8/10))/100000000 + (103019*COS(1.10749 + 6283.07585*L8/10) +1721*COS(1.0644 + 12566.1517*L8/10) +702*COS(3.142 + 0*L8/10) +32*COS(1.02 + 18849.23*L8/10) +31*COS(2.84 + 5507.55*L8/10) +25*COS(1.32 + 5223.69*L8/10) +18*COS(1.42 + 1577.34*L8/10) +10*COS(5.91 + 10977.08*L8/10) +9*COS(1.42 + 6275.96*L8/10) +9*COS(0.27 + 5486.78*L8/10))*L8/1000000000  + (4359*COS(5.7846 + 6283.0758*L8/10)*L8^2+124*COS(5.579 + 12566.152*L8/10)*L8^2)/10000000000</f>
        <v>0.983356934581971</v>
      </c>
      <c r="AE8" s="10" t="n">
        <f aca="false">2*959.63/AD8</f>
        <v>1951.74298619848</v>
      </c>
      <c r="AF8" s="0"/>
      <c r="AG8" s="0"/>
    </row>
    <row r="9" customFormat="false" ht="12.8" hidden="false" customHeight="false" outlineLevel="0" collapsed="false">
      <c r="A9" s="34"/>
      <c r="D9" s="28" t="n">
        <f aca="false">K9-INT(275*E9/9)+IF($A$8="leap year",1,2)*INT((E9+9)/12)+30</f>
        <v>8</v>
      </c>
      <c r="E9" s="28" t="n">
        <f aca="false">IF(K9&lt;32,1,INT(9*(IF($A$8="leap year",1,2)+K9)/275+0.98))</f>
        <v>1</v>
      </c>
      <c r="F9" s="20" t="n">
        <f aca="false">ASIN(Y9)*180/PI()</f>
        <v>8.27273104275634</v>
      </c>
      <c r="G9" s="21" t="n">
        <f aca="false">F9+1.02/(TAN($A$10*(F9+10.3/(F9+5.11)))*60)</f>
        <v>8.37955337795766</v>
      </c>
      <c r="H9" s="21" t="n">
        <f aca="false">IF(X9&gt;180,AB9-180,AB9+180)</f>
        <v>219.926571315619</v>
      </c>
      <c r="I9" s="13" t="n">
        <f aca="false">IF(ABS(4*(N9-0.0057183-V9))&lt;20,4*(N9-0.0057183-V9),4*(N9-0.0057183-V9-360))</f>
        <v>-6.77414919183957</v>
      </c>
      <c r="J9" s="29" t="n">
        <f aca="false">INT(365.25*(IF(E9&gt;2,$A$5,$A$5-1)+4716))+INT(30.6001*(IF(E9&lt;3,E9+12,E9)+1))+D9+$C$2/24+2-INT(IF(E9&gt;2,$A$5,$A$5-1)/100)+INT(INT(IF(E9&gt;2,$A$5,$A$5-1)/100)/4)-1524.5</f>
        <v>2459588.125</v>
      </c>
      <c r="K9" s="7" t="n">
        <v>8</v>
      </c>
      <c r="L9" s="30" t="n">
        <f aca="false">(J9-2451545)/36525</f>
        <v>0.220208761122519</v>
      </c>
      <c r="M9" s="6" t="n">
        <f aca="false">MOD(357.5291 + 35999.0503*L9 - 0.0001559*L9^2 - 0.00000048*L9^3,360)</f>
        <v>4.83536058522805</v>
      </c>
      <c r="N9" s="6" t="n">
        <f aca="false">MOD(280.46645 + 36000.76983*L9 + 0.0003032*L9^2,360)</f>
        <v>288.151388423998</v>
      </c>
      <c r="O9" s="6" t="n">
        <f aca="false"> MOD((1.9146 - 0.004817*L9 - 0.000014*L9^2)*SIN(M9*$A$10) + (0.019993 - 0.000101*L9)*SIN(2*M9*$A$10) + 0.00029*SIN(3*M9*$A$10),360)</f>
        <v>0.164725006588225</v>
      </c>
      <c r="P9" s="6" t="n">
        <f aca="false">MOD(N9+O9,360)</f>
        <v>288.316113430586</v>
      </c>
      <c r="Q9" s="31" t="n">
        <f aca="false">COS(P9*$A$10)</f>
        <v>0.314259452769117</v>
      </c>
      <c r="R9" s="7" t="n">
        <f aca="false">COS((23.4393-46.815*L9/3600)*$A$10)*SIN(P9*$A$10)</f>
        <v>-0.87101860637482</v>
      </c>
      <c r="S9" s="7" t="n">
        <f aca="false">SIN((23.4393-46.815*L9/3600)*$A$10)*SIN(P9*$A$10)</f>
        <v>-0.377581227941911</v>
      </c>
      <c r="T9" s="31" t="n">
        <f aca="false">SQRT(1-S9^2)</f>
        <v>0.925976466388795</v>
      </c>
      <c r="U9" s="6" t="n">
        <f aca="false">ATAN(S9/T9)/$A$10</f>
        <v>-22.1839386000536</v>
      </c>
      <c r="V9" s="6" t="n">
        <f aca="false">IF(2*ATAN(R9/(Q9+T9))/$A$10&gt;0, 2*ATAN(R9/(Q9+T9))/$A$10, 2*ATAN(R9/(Q9+T9))/$A$10+360)</f>
        <v>289.839207421957</v>
      </c>
      <c r="W9" s="6" t="n">
        <f aca="false"> MOD(280.46061837 + 360.98564736629*(J9-2451545) + 0.000387933*L9^2 - L9^3/3871000010  + $B$7,360)</f>
        <v>333.145610173233</v>
      </c>
      <c r="X9" s="6" t="n">
        <f aca="false">IF(W9-V9&gt;0,W9-V9,W9-V9+360)</f>
        <v>43.3064027512754</v>
      </c>
      <c r="Y9" s="31" t="n">
        <f aca="false">SIN($A$10*$B$5)*SIN(U9*$A$10) +COS($A$10*$B$5)* COS(U9*$A$10)*COS(X9*$A$10)</f>
        <v>0.143885236605585</v>
      </c>
      <c r="Z9" s="6" t="n">
        <f aca="false">SIN($A$10*X9)</f>
        <v>0.685899676589086</v>
      </c>
      <c r="AA9" s="6" t="n">
        <f aca="false">COS($A$10*X9)*SIN($A$10*$B$5) - TAN($A$10*U9)*COS($A$10*$B$5)</f>
        <v>0.8195541550748</v>
      </c>
      <c r="AB9" s="6" t="n">
        <f aca="false">IF(OR(AND(Z9*AA9&gt;0), AND(Z9&lt;0,AA9&gt;0)), MOD(ATAN2(AA9,Z9)/$A$10+360,360),  ATAN2(AA9,Z9)/$A$10)</f>
        <v>39.9265713156189</v>
      </c>
      <c r="AC9" s="16" t="n">
        <f aca="false">P9-P8</f>
        <v>1.01916282439328</v>
      </c>
      <c r="AD9" s="17" t="n">
        <f aca="false">(100013989+1670700*COS(3.0984635 + 6283.07585*L9/10)+13956*COS(3.05525 + 12566.1517*L9/10)+3084*COS(5.1985 + 77713.7715*L9/10) +1628*COS(1.1739 + 5753.3849*L9/10)+1576*COS(2.8469 + 7860.4194*L9/10)+925*COS(5.453 + 11506.77*L9/10)+542*COS(4.564 + 3930.21*L9/10)+472*COS(3.661 + 5884.927*L9/10)+346*COS(0.964 + 5507.553*L9/10)+329*COS(5.9 + 5223.694*L9/10)+307*COS(0.299 + 5573.143*L9/10)+243*COS(4.273 + 11790.629*L9/10)+212*COS(5.847 + 1577.344*L9/10)+186*COS(5.022 + 10977.079*L9/10)+175*COS(3.012 + 18849.228*L9/10)+110*COS(5.055 + 5486.778*L9/10)+98*COS(0.89 + 6069.78*L9/10)+86*COS(5.69 + 15720.84*L9/10)+86*COS(1.27 + 161000.69*L9/10)+65*COS(0.27 + 17260.15*L9/10)+63*COS(0.92 + 529.69*L9/10)+57*COS(2.01 + 83996.85*L9/10)+56*COS(5.24 + 71430.7*L9/10)+49*COS(3.25 + 2544.31*L9/10)+47*COS(2.58 + 775.52*L9/10)+45*COS(5.54 + 9437.76*L9/10)+43*COS(6.01 + 6275.96*L9/10)+39*COS(5.36 + 4694*L9/10)+38*COS(2.39 + 8827.39*L9/10)+37*COS(0.83 + 19651.05*L9/10)+37*COS(4.9 + 12139.55*L9/10)+36*COS(1.67 + 12036.46*L9/10)+35*COS(1.84 + 2942.46*L9/10)+33*COS(0.24 + 7084.9*L9/10)+32*COS(0.18 + 5088.63*L9/10)+32*COS(1.78 + 398.15*L9/10)+28*COS(1.21 + 6286.6*L9/10)+28*COS(1.9 + 6279.55*L9/10)+26*COS(4.59 + 10447.39*L9/10) +24.6*COS(3.787 + 8429.241*L9/10)+23.6*COS(0.269 + 796.3*L9/10)+27.8*COS(1.899 + 6279.55*L9/10)+23.9*COS(4.996 + 5856.48*L9/10)+20.3*COS(4.653 + 2146.165*L9/10))/100000000 + (103019*COS(1.10749 + 6283.07585*L9/10) +1721*COS(1.0644 + 12566.1517*L9/10) +702*COS(3.142 + 0*L9/10) +32*COS(1.02 + 18849.23*L9/10) +31*COS(2.84 + 5507.55*L9/10) +25*COS(1.32 + 5223.69*L9/10) +18*COS(1.42 + 1577.34*L9/10) +10*COS(5.91 + 10977.08*L9/10) +9*COS(1.42 + 6275.96*L9/10) +9*COS(0.27 + 5486.78*L9/10))*L9/1000000000  + (4359*COS(5.7846 + 6283.0758*L9/10)*L9^2+124*COS(5.579 + 12566.152*L9/10)*L9^2)/10000000000</f>
        <v>0.983372736691158</v>
      </c>
      <c r="AE9" s="10" t="n">
        <f aca="false">2*959.63/AD9</f>
        <v>1951.71162305954</v>
      </c>
      <c r="AF9" s="0"/>
      <c r="AG9" s="0"/>
    </row>
    <row r="10" customFormat="false" ht="12.8" hidden="false" customHeight="false" outlineLevel="0" collapsed="false">
      <c r="A10" s="17" t="n">
        <f aca="false">PI()/180</f>
        <v>0.0174532925199433</v>
      </c>
      <c r="D10" s="28" t="n">
        <f aca="false">K10-INT(275*E10/9)+IF($A$8="leap year",1,2)*INT((E10+9)/12)+30</f>
        <v>9</v>
      </c>
      <c r="E10" s="28" t="n">
        <f aca="false">IF(K10&lt;32,1,INT(9*(IF($A$8="leap year",1,2)+K10)/275+0.98))</f>
        <v>1</v>
      </c>
      <c r="F10" s="20" t="n">
        <f aca="false">ASIN(Y10)*180/PI()</f>
        <v>8.4419509242268</v>
      </c>
      <c r="G10" s="21" t="n">
        <f aca="false">F10+1.02/(TAN($A$10*(F10+10.3/(F10+5.11)))*60)</f>
        <v>8.54688901103271</v>
      </c>
      <c r="H10" s="21" t="n">
        <f aca="false">IF(X10&gt;180,AB10-180,AB10+180)</f>
        <v>219.903084440585</v>
      </c>
      <c r="I10" s="13" t="n">
        <f aca="false">IF(ABS(4*(N10-0.0057183-V10))&lt;20,4*(N10-0.0057183-V10),4*(N10-0.0057183-V10-360))</f>
        <v>-7.18925582612928</v>
      </c>
      <c r="J10" s="29" t="n">
        <f aca="false">INT(365.25*(IF(E10&gt;2,$A$5,$A$5-1)+4716))+INT(30.6001*(IF(E10&lt;3,E10+12,E10)+1))+D10+$C$2/24+2-INT(IF(E10&gt;2,$A$5,$A$5-1)/100)+INT(INT(IF(E10&gt;2,$A$5,$A$5-1)/100)/4)-1524.5</f>
        <v>2459589.125</v>
      </c>
      <c r="K10" s="7" t="n">
        <v>9</v>
      </c>
      <c r="L10" s="30" t="n">
        <f aca="false">(J10-2451545)/36525</f>
        <v>0.22023613963039</v>
      </c>
      <c r="M10" s="6" t="n">
        <f aca="false">MOD(357.5291 + 35999.0503*L10 - 0.0001559*L10^2 - 0.00000048*L10^3,360)</f>
        <v>5.82096086534511</v>
      </c>
      <c r="N10" s="6" t="n">
        <f aca="false">MOD(280.46645 + 36000.76983*L10 + 0.0003032*L10^2,360)</f>
        <v>289.137035787817</v>
      </c>
      <c r="O10" s="6" t="n">
        <f aca="false"> MOD((1.9146 - 0.004817*L10 - 0.000014*L10^2)*SIN(M10*$A$10) + (0.019993 - 0.000101*L10)*SIN(2*M10*$A$10) + 0.00029*SIN(3*M10*$A$10),360)</f>
        <v>0.198188570555173</v>
      </c>
      <c r="P10" s="6" t="n">
        <f aca="false">MOD(N10+O10,360)</f>
        <v>289.335224358372</v>
      </c>
      <c r="Q10" s="31" t="n">
        <f aca="false">COS(P10*$A$10)</f>
        <v>0.331094561138367</v>
      </c>
      <c r="R10" s="7" t="n">
        <f aca="false">COS((23.4393-46.815*L10/3600)*$A$10)*SIN(P10*$A$10)</f>
        <v>-0.865752555304518</v>
      </c>
      <c r="S10" s="7" t="n">
        <f aca="false">SIN((23.4393-46.815*L10/3600)*$A$10)*SIN(P10*$A$10)</f>
        <v>-0.375298420684512</v>
      </c>
      <c r="T10" s="31" t="n">
        <f aca="false">SQRT(1-S10^2)</f>
        <v>0.926904037876474</v>
      </c>
      <c r="U10" s="6" t="n">
        <f aca="false">ATAN(S10/T10)/$A$10</f>
        <v>-22.0427582543036</v>
      </c>
      <c r="V10" s="6" t="n">
        <f aca="false">IF(2*ATAN(R10/(Q10+T10))/$A$10&gt;0, 2*ATAN(R10/(Q10+T10))/$A$10, 2*ATAN(R10/(Q10+T10))/$A$10+360)</f>
        <v>290.928631444349</v>
      </c>
      <c r="W10" s="6" t="n">
        <f aca="false"> MOD(280.46061837 + 360.98564736629*(J10-2451545) + 0.000387933*L10^2 - L10^3/3871000010  + $B$7,360)</f>
        <v>334.131257544272</v>
      </c>
      <c r="X10" s="6" t="n">
        <f aca="false">IF(W10-V10&gt;0,W10-V10,W10-V10+360)</f>
        <v>43.2026260999226</v>
      </c>
      <c r="Y10" s="31" t="n">
        <f aca="false">SIN($A$10*$B$5)*SIN(U10*$A$10) +COS($A$10*$B$5)* COS(U10*$A$10)*COS(X10*$A$10)</f>
        <v>0.146807316490828</v>
      </c>
      <c r="Z10" s="6" t="n">
        <f aca="false">SIN($A$10*X10)</f>
        <v>0.684580516823416</v>
      </c>
      <c r="AA10" s="6" t="n">
        <f aca="false">COS($A$10*X10)*SIN($A$10*$B$5) - TAN($A$10*U10)*COS($A$10*$B$5)</f>
        <v>0.818659549512248</v>
      </c>
      <c r="AB10" s="6" t="n">
        <f aca="false">IF(OR(AND(Z10*AA10&gt;0), AND(Z10&lt;0,AA10&gt;0)), MOD(ATAN2(AA10,Z10)/$A$10+360,360),  ATAN2(AA10,Z10)/$A$10)</f>
        <v>39.9030844405855</v>
      </c>
      <c r="AC10" s="16" t="n">
        <f aca="false">P10-P9</f>
        <v>1.01911092778613</v>
      </c>
      <c r="AD10" s="17" t="n">
        <f aca="false">(100013989+1670700*COS(3.0984635 + 6283.07585*L10/10)+13956*COS(3.05525 + 12566.1517*L10/10)+3084*COS(5.1985 + 77713.7715*L10/10) +1628*COS(1.1739 + 5753.3849*L10/10)+1576*COS(2.8469 + 7860.4194*L10/10)+925*COS(5.453 + 11506.77*L10/10)+542*COS(4.564 + 3930.21*L10/10)+472*COS(3.661 + 5884.927*L10/10)+346*COS(0.964 + 5507.553*L10/10)+329*COS(5.9 + 5223.694*L10/10)+307*COS(0.299 + 5573.143*L10/10)+243*COS(4.273 + 11790.629*L10/10)+212*COS(5.847 + 1577.344*L10/10)+186*COS(5.022 + 10977.079*L10/10)+175*COS(3.012 + 18849.228*L10/10)+110*COS(5.055 + 5486.778*L10/10)+98*COS(0.89 + 6069.78*L10/10)+86*COS(5.69 + 15720.84*L10/10)+86*COS(1.27 + 161000.69*L10/10)+65*COS(0.27 + 17260.15*L10/10)+63*COS(0.92 + 529.69*L10/10)+57*COS(2.01 + 83996.85*L10/10)+56*COS(5.24 + 71430.7*L10/10)+49*COS(3.25 + 2544.31*L10/10)+47*COS(2.58 + 775.52*L10/10)+45*COS(5.54 + 9437.76*L10/10)+43*COS(6.01 + 6275.96*L10/10)+39*COS(5.36 + 4694*L10/10)+38*COS(2.39 + 8827.39*L10/10)+37*COS(0.83 + 19651.05*L10/10)+37*COS(4.9 + 12139.55*L10/10)+36*COS(1.67 + 12036.46*L10/10)+35*COS(1.84 + 2942.46*L10/10)+33*COS(0.24 + 7084.9*L10/10)+32*COS(0.18 + 5088.63*L10/10)+32*COS(1.78 + 398.15*L10/10)+28*COS(1.21 + 6286.6*L10/10)+28*COS(1.9 + 6279.55*L10/10)+26*COS(4.59 + 10447.39*L10/10) +24.6*COS(3.787 + 8429.241*L10/10)+23.6*COS(0.269 + 796.3*L10/10)+27.8*COS(1.899 + 6279.55*L10/10)+23.9*COS(4.996 + 5856.48*L10/10)+20.3*COS(4.653 + 2146.165*L10/10))/100000000 + (103019*COS(1.10749 + 6283.07585*L10/10) +1721*COS(1.0644 + 12566.1517*L10/10) +702*COS(3.142 + 0*L10/10) +32*COS(1.02 + 18849.23*L10/10) +31*COS(2.84 + 5507.55*L10/10) +25*COS(1.32 + 5223.69*L10/10) +18*COS(1.42 + 1577.34*L10/10) +10*COS(5.91 + 10977.08*L10/10) +9*COS(1.42 + 6275.96*L10/10) +9*COS(0.27 + 5486.78*L10/10))*L10/1000000000  + (4359*COS(5.7846 + 6283.0758*L10/10)*L10^2+124*COS(5.579 + 12566.152*L10/10)*L10^2)/10000000000</f>
        <v>0.983393293938706</v>
      </c>
      <c r="AE10" s="10" t="n">
        <f aca="false">2*959.63/AD10</f>
        <v>1951.67082369755</v>
      </c>
      <c r="AF10" s="0"/>
      <c r="AG10" s="0"/>
    </row>
    <row r="11" customFormat="false" ht="12.8" hidden="false" customHeight="false" outlineLevel="0" collapsed="false">
      <c r="A11" s="7" t="s">
        <v>36</v>
      </c>
      <c r="D11" s="28" t="n">
        <f aca="false">K11-INT(275*E11/9)+IF($A$8="leap year",1,2)*INT((E11+9)/12)+30</f>
        <v>10</v>
      </c>
      <c r="E11" s="28" t="n">
        <f aca="false">IF(K11&lt;32,1,INT(9*(IF($A$8="leap year",1,2)+K11)/275+0.98))</f>
        <v>1</v>
      </c>
      <c r="F11" s="20" t="n">
        <f aca="false">ASIN(Y11)*180/PI()</f>
        <v>8.61668529259657</v>
      </c>
      <c r="G11" s="21" t="n">
        <f aca="false">F11+1.02/(TAN($A$10*(F11+10.3/(F11+5.11)))*60)</f>
        <v>8.71974175996056</v>
      </c>
      <c r="H11" s="21" t="n">
        <f aca="false">IF(X11&gt;180,AB11-180,AB11+180)</f>
        <v>219.884528404152</v>
      </c>
      <c r="I11" s="13" t="n">
        <f aca="false">IF(ABS(4*(N11-0.0057183-V11))&lt;20,4*(N11-0.0057183-V11),4*(N11-0.0057183-V11-360))</f>
        <v>-7.5951892961416</v>
      </c>
      <c r="J11" s="29" t="n">
        <f aca="false">INT(365.25*(IF(E11&gt;2,$A$5,$A$5-1)+4716))+INT(30.6001*(IF(E11&lt;3,E11+12,E11)+1))+D11+$C$2/24+2-INT(IF(E11&gt;2,$A$5,$A$5-1)/100)+INT(INT(IF(E11&gt;2,$A$5,$A$5-1)/100)/4)-1524.5</f>
        <v>2459590.125</v>
      </c>
      <c r="K11" s="7" t="n">
        <v>10</v>
      </c>
      <c r="L11" s="30" t="n">
        <f aca="false">(J11-2451545)/36525</f>
        <v>0.220263518138261</v>
      </c>
      <c r="M11" s="6" t="n">
        <f aca="false">MOD(357.5291 + 35999.0503*L11 - 0.0001559*L11^2 - 0.00000048*L11^3,360)</f>
        <v>6.80656114546218</v>
      </c>
      <c r="N11" s="6" t="n">
        <f aca="false">MOD(280.46645 + 36000.76983*L11 + 0.0003032*L11^2,360)</f>
        <v>290.122683151638</v>
      </c>
      <c r="O11" s="6" t="n">
        <f aca="false"> MOD((1.9146 - 0.004817*L11 - 0.000014*L11^2)*SIN(M11*$A$10) + (0.019993 - 0.000101*L11)*SIN(2*M11*$A$10) + 0.00029*SIN(3*M11*$A$10),360)</f>
        <v>0.231589702687245</v>
      </c>
      <c r="P11" s="6" t="n">
        <f aca="false">MOD(N11+O11,360)</f>
        <v>290.354272854325</v>
      </c>
      <c r="Q11" s="31" t="n">
        <f aca="false">COS(P11*$A$10)</f>
        <v>0.347823901710741</v>
      </c>
      <c r="R11" s="7" t="n">
        <f aca="false">COS((23.4393-46.815*L11/3600)*$A$10)*SIN(P11*$A$10)</f>
        <v>-0.860212959540026</v>
      </c>
      <c r="S11" s="7" t="n">
        <f aca="false">SIN((23.4393-46.815*L11/3600)*$A$10)*SIN(P11*$A$10)</f>
        <v>-0.372897033560347</v>
      </c>
      <c r="T11" s="31" t="n">
        <f aca="false">SQRT(1-S11^2)</f>
        <v>0.927872729614301</v>
      </c>
      <c r="U11" s="6" t="n">
        <f aca="false">ATAN(S11/T11)/$A$10</f>
        <v>-21.8943961735132</v>
      </c>
      <c r="V11" s="6" t="n">
        <f aca="false">IF(2*ATAN(R11/(Q11+T11))/$A$10&gt;0, 2*ATAN(R11/(Q11+T11))/$A$10, 2*ATAN(R11/(Q11+T11))/$A$10+360)</f>
        <v>292.015762175673</v>
      </c>
      <c r="W11" s="6" t="n">
        <f aca="false"> MOD(280.46061837 + 360.98564736629*(J11-2451545) + 0.000387933*L11^2 - L11^3/3871000010  + $B$7,360)</f>
        <v>335.116904914845</v>
      </c>
      <c r="X11" s="6" t="n">
        <f aca="false">IF(W11-V11&gt;0,W11-V11,W11-V11+360)</f>
        <v>43.1011427391716</v>
      </c>
      <c r="Y11" s="31" t="n">
        <f aca="false">SIN($A$10*$B$5)*SIN(U11*$A$10) +COS($A$10*$B$5)* COS(U11*$A$10)*COS(X11*$A$10)</f>
        <v>0.149823276100128</v>
      </c>
      <c r="Z11" s="6" t="n">
        <f aca="false">SIN($A$10*X11)</f>
        <v>0.683288336310992</v>
      </c>
      <c r="AA11" s="6" t="n">
        <f aca="false">COS($A$10*X11)*SIN($A$10*$B$5) - TAN($A$10*U11)*COS($A$10*$B$5)</f>
        <v>0.817652252736566</v>
      </c>
      <c r="AB11" s="6" t="n">
        <f aca="false">IF(OR(AND(Z11*AA11&gt;0), AND(Z11&lt;0,AA11&gt;0)), MOD(ATAN2(AA11,Z11)/$A$10+360,360),  ATAN2(AA11,Z11)/$A$10)</f>
        <v>39.8845284041521</v>
      </c>
      <c r="AC11" s="16" t="n">
        <f aca="false">P11-P10</f>
        <v>1.01904849595314</v>
      </c>
      <c r="AD11" s="17" t="n">
        <f aca="false">(100013989+1670700*COS(3.0984635 + 6283.07585*L11/10)+13956*COS(3.05525 + 12566.1517*L11/10)+3084*COS(5.1985 + 77713.7715*L11/10) +1628*COS(1.1739 + 5753.3849*L11/10)+1576*COS(2.8469 + 7860.4194*L11/10)+925*COS(5.453 + 11506.77*L11/10)+542*COS(4.564 + 3930.21*L11/10)+472*COS(3.661 + 5884.927*L11/10)+346*COS(0.964 + 5507.553*L11/10)+329*COS(5.9 + 5223.694*L11/10)+307*COS(0.299 + 5573.143*L11/10)+243*COS(4.273 + 11790.629*L11/10)+212*COS(5.847 + 1577.344*L11/10)+186*COS(5.022 + 10977.079*L11/10)+175*COS(3.012 + 18849.228*L11/10)+110*COS(5.055 + 5486.778*L11/10)+98*COS(0.89 + 6069.78*L11/10)+86*COS(5.69 + 15720.84*L11/10)+86*COS(1.27 + 161000.69*L11/10)+65*COS(0.27 + 17260.15*L11/10)+63*COS(0.92 + 529.69*L11/10)+57*COS(2.01 + 83996.85*L11/10)+56*COS(5.24 + 71430.7*L11/10)+49*COS(3.25 + 2544.31*L11/10)+47*COS(2.58 + 775.52*L11/10)+45*COS(5.54 + 9437.76*L11/10)+43*COS(6.01 + 6275.96*L11/10)+39*COS(5.36 + 4694*L11/10)+38*COS(2.39 + 8827.39*L11/10)+37*COS(0.83 + 19651.05*L11/10)+37*COS(4.9 + 12139.55*L11/10)+36*COS(1.67 + 12036.46*L11/10)+35*COS(1.84 + 2942.46*L11/10)+33*COS(0.24 + 7084.9*L11/10)+32*COS(0.18 + 5088.63*L11/10)+32*COS(1.78 + 398.15*L11/10)+28*COS(1.21 + 6286.6*L11/10)+28*COS(1.9 + 6279.55*L11/10)+26*COS(4.59 + 10447.39*L11/10) +24.6*COS(3.787 + 8429.241*L11/10)+23.6*COS(0.269 + 796.3*L11/10)+27.8*COS(1.899 + 6279.55*L11/10)+23.9*COS(4.996 + 5856.48*L11/10)+20.3*COS(4.653 + 2146.165*L11/10))/100000000 + (103019*COS(1.10749 + 6283.07585*L11/10) +1721*COS(1.0644 + 12566.1517*L11/10) +702*COS(3.142 + 0*L11/10) +32*COS(1.02 + 18849.23*L11/10) +31*COS(2.84 + 5507.55*L11/10) +25*COS(1.32 + 5223.69*L11/10) +18*COS(1.42 + 1577.34*L11/10) +10*COS(5.91 + 10977.08*L11/10) +9*COS(1.42 + 6275.96*L11/10) +9*COS(0.27 + 5486.78*L11/10))*L11/1000000000  + (4359*COS(5.7846 + 6283.0758*L11/10)*L11^2+124*COS(5.579 + 12566.152*L11/10)*L11^2)/10000000000</f>
        <v>0.983418880437574</v>
      </c>
      <c r="AE11" s="10" t="n">
        <f aca="false">2*959.63/AD11</f>
        <v>1951.62004531174</v>
      </c>
      <c r="AF11" s="0"/>
      <c r="AG11" s="0"/>
    </row>
    <row r="12" customFormat="false" ht="12.8" hidden="false" customHeight="false" outlineLevel="0" collapsed="false">
      <c r="D12" s="28" t="n">
        <f aca="false">K12-INT(275*E12/9)+IF($A$8="leap year",1,2)*INT((E12+9)/12)+30</f>
        <v>11</v>
      </c>
      <c r="E12" s="28" t="n">
        <f aca="false">IF(K12&lt;32,1,INT(9*(IF($A$8="leap year",1,2)+K12)/275+0.98))</f>
        <v>1</v>
      </c>
      <c r="F12" s="20" t="n">
        <f aca="false">ASIN(Y12)*180/PI()</f>
        <v>8.79683706673872</v>
      </c>
      <c r="G12" s="21" t="n">
        <f aca="false">F12+1.02/(TAN($A$10*(F12+10.3/(F12+5.11)))*60)</f>
        <v>8.89801841857805</v>
      </c>
      <c r="H12" s="21" t="n">
        <f aca="false">IF(X12&gt;180,AB12-180,AB12+180)</f>
        <v>219.870956161326</v>
      </c>
      <c r="I12" s="13" t="n">
        <f aca="false">IF(ABS(4*(N12-0.0057183-V12))&lt;20,4*(N12-0.0057183-V12),4*(N12-0.0057183-V12-360))</f>
        <v>-7.99155517493227</v>
      </c>
      <c r="J12" s="29" t="n">
        <f aca="false">INT(365.25*(IF(E12&gt;2,$A$5,$A$5-1)+4716))+INT(30.6001*(IF(E12&lt;3,E12+12,E12)+1))+D12+$C$2/24+2-INT(IF(E12&gt;2,$A$5,$A$5-1)/100)+INT(INT(IF(E12&gt;2,$A$5,$A$5-1)/100)/4)-1524.5</f>
        <v>2459591.125</v>
      </c>
      <c r="K12" s="7" t="n">
        <v>11</v>
      </c>
      <c r="L12" s="30" t="n">
        <f aca="false">(J12-2451545)/36525</f>
        <v>0.220290896646133</v>
      </c>
      <c r="M12" s="6" t="n">
        <f aca="false">MOD(357.5291 + 35999.0503*L12 - 0.0001559*L12^2 - 0.00000048*L12^3,360)</f>
        <v>7.79216142557561</v>
      </c>
      <c r="N12" s="6" t="n">
        <f aca="false">MOD(280.46645 + 36000.76983*L12 + 0.0003032*L12^2,360)</f>
        <v>291.108330515459</v>
      </c>
      <c r="O12" s="6" t="n">
        <f aca="false"> MOD((1.9146 - 0.004817*L12 - 0.000014*L12^2)*SIN(M12*$A$10) + (0.019993 - 0.000101*L12)*SIN(2*M12*$A$10) + 0.00029*SIN(3*M12*$A$10),360)</f>
        <v>0.264917891011974</v>
      </c>
      <c r="P12" s="6" t="n">
        <f aca="false">MOD(N12+O12,360)</f>
        <v>291.373248406471</v>
      </c>
      <c r="Q12" s="31" t="n">
        <f aca="false">COS(P12*$A$10)</f>
        <v>0.364442031467935</v>
      </c>
      <c r="R12" s="7" t="n">
        <f aca="false">COS((23.4393-46.815*L12/3600)*$A$10)*SIN(P12*$A$10)</f>
        <v>-0.854401682908009</v>
      </c>
      <c r="S12" s="7" t="n">
        <f aca="false">SIN((23.4393-46.815*L12/3600)*$A$10)*SIN(P12*$A$10)</f>
        <v>-0.370377874532869</v>
      </c>
      <c r="T12" s="31" t="n">
        <f aca="false">SQRT(1-S12^2)</f>
        <v>0.928881171117444</v>
      </c>
      <c r="U12" s="6" t="n">
        <f aca="false">ATAN(S12/T12)/$A$10</f>
        <v>-21.738923666817</v>
      </c>
      <c r="V12" s="6" t="n">
        <f aca="false">IF(2*ATAN(R12/(Q12+T12))/$A$10&gt;0, 2*ATAN(R12/(Q12+T12))/$A$10, 2*ATAN(R12/(Q12+T12))/$A$10+360)</f>
        <v>293.100501009192</v>
      </c>
      <c r="W12" s="6" t="n">
        <f aca="false"> MOD(280.46061837 + 360.98564736629*(J12-2451545) + 0.000387933*L12^2 - L12^3/3871000010  + $B$7,360)</f>
        <v>336.102552285884</v>
      </c>
      <c r="X12" s="6" t="n">
        <f aca="false">IF(W12-V12&gt;0,W12-V12,W12-V12+360)</f>
        <v>43.0020512766916</v>
      </c>
      <c r="Y12" s="31" t="n">
        <f aca="false">SIN($A$10*$B$5)*SIN(U12*$A$10) +COS($A$10*$B$5)* COS(U12*$A$10)*COS(X12*$A$10)</f>
        <v>0.152931282287244</v>
      </c>
      <c r="Z12" s="6" t="n">
        <f aca="false">SIN($A$10*X12)</f>
        <v>0.682024543208471</v>
      </c>
      <c r="AA12" s="6" t="n">
        <f aca="false">COS($A$10*X12)*SIN($A$10*$B$5) - TAN($A$10*U12)*COS($A$10*$B$5)</f>
        <v>0.816532957090877</v>
      </c>
      <c r="AB12" s="6" t="n">
        <f aca="false">IF(OR(AND(Z12*AA12&gt;0), AND(Z12&lt;0,AA12&gt;0)), MOD(ATAN2(AA12,Z12)/$A$10+360,360),  ATAN2(AA12,Z12)/$A$10)</f>
        <v>39.8709561613256</v>
      </c>
      <c r="AC12" s="16" t="n">
        <f aca="false">P12-P11</f>
        <v>1.01897555214578</v>
      </c>
      <c r="AD12" s="17" t="n">
        <f aca="false">(100013989+1670700*COS(3.0984635 + 6283.07585*L12/10)+13956*COS(3.05525 + 12566.1517*L12/10)+3084*COS(5.1985 + 77713.7715*L12/10) +1628*COS(1.1739 + 5753.3849*L12/10)+1576*COS(2.8469 + 7860.4194*L12/10)+925*COS(5.453 + 11506.77*L12/10)+542*COS(4.564 + 3930.21*L12/10)+472*COS(3.661 + 5884.927*L12/10)+346*COS(0.964 + 5507.553*L12/10)+329*COS(5.9 + 5223.694*L12/10)+307*COS(0.299 + 5573.143*L12/10)+243*COS(4.273 + 11790.629*L12/10)+212*COS(5.847 + 1577.344*L12/10)+186*COS(5.022 + 10977.079*L12/10)+175*COS(3.012 + 18849.228*L12/10)+110*COS(5.055 + 5486.778*L12/10)+98*COS(0.89 + 6069.78*L12/10)+86*COS(5.69 + 15720.84*L12/10)+86*COS(1.27 + 161000.69*L12/10)+65*COS(0.27 + 17260.15*L12/10)+63*COS(0.92 + 529.69*L12/10)+57*COS(2.01 + 83996.85*L12/10)+56*COS(5.24 + 71430.7*L12/10)+49*COS(3.25 + 2544.31*L12/10)+47*COS(2.58 + 775.52*L12/10)+45*COS(5.54 + 9437.76*L12/10)+43*COS(6.01 + 6275.96*L12/10)+39*COS(5.36 + 4694*L12/10)+38*COS(2.39 + 8827.39*L12/10)+37*COS(0.83 + 19651.05*L12/10)+37*COS(4.9 + 12139.55*L12/10)+36*COS(1.67 + 12036.46*L12/10)+35*COS(1.84 + 2942.46*L12/10)+33*COS(0.24 + 7084.9*L12/10)+32*COS(0.18 + 5088.63*L12/10)+32*COS(1.78 + 398.15*L12/10)+28*COS(1.21 + 6286.6*L12/10)+28*COS(1.9 + 6279.55*L12/10)+26*COS(4.59 + 10447.39*L12/10) +24.6*COS(3.787 + 8429.241*L12/10)+23.6*COS(0.269 + 796.3*L12/10)+27.8*COS(1.899 + 6279.55*L12/10)+23.9*COS(4.996 + 5856.48*L12/10)+20.3*COS(4.653 + 2146.165*L12/10))/100000000 + (103019*COS(1.10749 + 6283.07585*L12/10) +1721*COS(1.0644 + 12566.1517*L12/10) +702*COS(3.142 + 0*L12/10) +32*COS(1.02 + 18849.23*L12/10) +31*COS(2.84 + 5507.55*L12/10) +25*COS(1.32 + 5223.69*L12/10) +18*COS(1.42 + 1577.34*L12/10) +10*COS(5.91 + 10977.08*L12/10) +9*COS(1.42 + 6275.96*L12/10) +9*COS(0.27 + 5486.78*L12/10))*L12/1000000000  + (4359*COS(5.7846 + 6283.0758*L12/10)*L12^2+124*COS(5.579 + 12566.152*L12/10)*L12^2)/10000000000</f>
        <v>0.983449747159629</v>
      </c>
      <c r="AE12" s="10" t="n">
        <f aca="false">2*959.63/AD12</f>
        <v>1951.55879143103</v>
      </c>
      <c r="AF12" s="0"/>
      <c r="AG12" s="0"/>
    </row>
    <row r="13" customFormat="false" ht="12.8" hidden="false" customHeight="false" outlineLevel="0" collapsed="false">
      <c r="A13" s="2" t="s">
        <v>37</v>
      </c>
      <c r="D13" s="28" t="n">
        <f aca="false">K13-INT(275*E13/9)+IF($A$8="leap year",1,2)*INT((E13+9)/12)+30</f>
        <v>12</v>
      </c>
      <c r="E13" s="28" t="n">
        <f aca="false">IF(K13&lt;32,1,INT(9*(IF($A$8="leap year",1,2)+K13)/275+0.98))</f>
        <v>1</v>
      </c>
      <c r="F13" s="20" t="n">
        <f aca="false">ASIN(Y13)*180/PI()</f>
        <v>8.98230752477434</v>
      </c>
      <c r="G13" s="21" t="n">
        <f aca="false">F13+1.02/(TAN($A$10*(F13+10.3/(F13+5.11)))*60)</f>
        <v>9.08162381764532</v>
      </c>
      <c r="H13" s="21" t="n">
        <f aca="false">IF(X13&gt;180,AB13-180,AB13+180)</f>
        <v>219.862417766105</v>
      </c>
      <c r="I13" s="13" t="n">
        <f aca="false">IF(ABS(4*(N13-0.0057183-V13))&lt;20,4*(N13-0.0057183-V13),4*(N13-0.0057183-V13-360))</f>
        <v>-8.37797602738328</v>
      </c>
      <c r="J13" s="29" t="n">
        <f aca="false">INT(365.25*(IF(E13&gt;2,$A$5,$A$5-1)+4716))+INT(30.6001*(IF(E13&lt;3,E13+12,E13)+1))+D13+$C$2/24+2-INT(IF(E13&gt;2,$A$5,$A$5-1)/100)+INT(INT(IF(E13&gt;2,$A$5,$A$5-1)/100)/4)-1524.5</f>
        <v>2459592.125</v>
      </c>
      <c r="K13" s="7" t="n">
        <v>12</v>
      </c>
      <c r="L13" s="30" t="n">
        <f aca="false">(J13-2451545)/36525</f>
        <v>0.220318275154004</v>
      </c>
      <c r="M13" s="6" t="n">
        <f aca="false">MOD(357.5291 + 35999.0503*L13 - 0.0001559*L13^2 - 0.00000048*L13^3,360)</f>
        <v>8.77776170569268</v>
      </c>
      <c r="N13" s="6" t="n">
        <f aca="false">MOD(280.46645 + 36000.76983*L13 + 0.0003032*L13^2,360)</f>
        <v>292.09397787928</v>
      </c>
      <c r="O13" s="6" t="n">
        <f aca="false"> MOD((1.9146 - 0.004817*L13 - 0.000014*L13^2)*SIN(M13*$A$10) + (0.019993 - 0.000101*L13)*SIN(2*M13*$A$10) + 0.00029*SIN(3*M13*$A$10),360)</f>
        <v>0.298162650718464</v>
      </c>
      <c r="P13" s="6" t="n">
        <f aca="false">MOD(N13+O13,360)</f>
        <v>292.392140529998</v>
      </c>
      <c r="Q13" s="31" t="n">
        <f aca="false">COS(P13*$A$10)</f>
        <v>0.380943549430847</v>
      </c>
      <c r="R13" s="7" t="n">
        <f aca="false">COS((23.4393-46.815*L13/3600)*$A$10)*SIN(P13*$A$10)</f>
        <v>-0.848320685581121</v>
      </c>
      <c r="S13" s="7" t="n">
        <f aca="false">SIN((23.4393-46.815*L13/3600)*$A$10)*SIN(P13*$A$10)</f>
        <v>-0.367741793330871</v>
      </c>
      <c r="T13" s="31" t="n">
        <f aca="false">SQRT(1-S13^2)</f>
        <v>0.929927939916742</v>
      </c>
      <c r="U13" s="6" t="n">
        <f aca="false">ATAN(S13/T13)/$A$10</f>
        <v>-21.5764150744297</v>
      </c>
      <c r="V13" s="6" t="n">
        <f aca="false">IF(2*ATAN(R13/(Q13+T13))/$A$10&gt;0, 2*ATAN(R13/(Q13+T13))/$A$10, 2*ATAN(R13/(Q13+T13))/$A$10+360)</f>
        <v>294.182753586126</v>
      </c>
      <c r="W13" s="6" t="n">
        <f aca="false"> MOD(280.46061837 + 360.98564736629*(J13-2451545) + 0.000387933*L13^2 - L13^3/3871000010  + $B$7,360)</f>
        <v>337.088199656922</v>
      </c>
      <c r="X13" s="6" t="n">
        <f aca="false">IF(W13-V13&gt;0,W13-V13,W13-V13+360)</f>
        <v>42.9054460707966</v>
      </c>
      <c r="Y13" s="31" t="n">
        <f aca="false">SIN($A$10*$B$5)*SIN(U13*$A$10) +COS($A$10*$B$5)* COS(U13*$A$10)*COS(X13*$A$10)</f>
        <v>0.156129467382617</v>
      </c>
      <c r="Z13" s="6" t="n">
        <f aca="false">SIN($A$10*X13)</f>
        <v>0.680790495453671</v>
      </c>
      <c r="AA13" s="6" t="n">
        <f aca="false">COS($A$10*X13)*SIN($A$10*$B$5) - TAN($A$10*U13)*COS($A$10*$B$5)</f>
        <v>0.815302445636968</v>
      </c>
      <c r="AB13" s="6" t="n">
        <f aca="false">IF(OR(AND(Z13*AA13&gt;0), AND(Z13&lt;0,AA13&gt;0)), MOD(ATAN2(AA13,Z13)/$A$10+360,360),  ATAN2(AA13,Z13)/$A$10)</f>
        <v>39.8624177661052</v>
      </c>
      <c r="AC13" s="16" t="n">
        <f aca="false">P13-P12</f>
        <v>1.01889212352751</v>
      </c>
      <c r="AD13" s="17" t="n">
        <f aca="false">(100013989+1670700*COS(3.0984635 + 6283.07585*L13/10)+13956*COS(3.05525 + 12566.1517*L13/10)+3084*COS(5.1985 + 77713.7715*L13/10) +1628*COS(1.1739 + 5753.3849*L13/10)+1576*COS(2.8469 + 7860.4194*L13/10)+925*COS(5.453 + 11506.77*L13/10)+542*COS(4.564 + 3930.21*L13/10)+472*COS(3.661 + 5884.927*L13/10)+346*COS(0.964 + 5507.553*L13/10)+329*COS(5.9 + 5223.694*L13/10)+307*COS(0.299 + 5573.143*L13/10)+243*COS(4.273 + 11790.629*L13/10)+212*COS(5.847 + 1577.344*L13/10)+186*COS(5.022 + 10977.079*L13/10)+175*COS(3.012 + 18849.228*L13/10)+110*COS(5.055 + 5486.778*L13/10)+98*COS(0.89 + 6069.78*L13/10)+86*COS(5.69 + 15720.84*L13/10)+86*COS(1.27 + 161000.69*L13/10)+65*COS(0.27 + 17260.15*L13/10)+63*COS(0.92 + 529.69*L13/10)+57*COS(2.01 + 83996.85*L13/10)+56*COS(5.24 + 71430.7*L13/10)+49*COS(3.25 + 2544.31*L13/10)+47*COS(2.58 + 775.52*L13/10)+45*COS(5.54 + 9437.76*L13/10)+43*COS(6.01 + 6275.96*L13/10)+39*COS(5.36 + 4694*L13/10)+38*COS(2.39 + 8827.39*L13/10)+37*COS(0.83 + 19651.05*L13/10)+37*COS(4.9 + 12139.55*L13/10)+36*COS(1.67 + 12036.46*L13/10)+35*COS(1.84 + 2942.46*L13/10)+33*COS(0.24 + 7084.9*L13/10)+32*COS(0.18 + 5088.63*L13/10)+32*COS(1.78 + 398.15*L13/10)+28*COS(1.21 + 6286.6*L13/10)+28*COS(1.9 + 6279.55*L13/10)+26*COS(4.59 + 10447.39*L13/10) +24.6*COS(3.787 + 8429.241*L13/10)+23.6*COS(0.269 + 796.3*L13/10)+27.8*COS(1.899 + 6279.55*L13/10)+23.9*COS(4.996 + 5856.48*L13/10)+20.3*COS(4.653 + 2146.165*L13/10))/100000000 + (103019*COS(1.10749 + 6283.07585*L13/10) +1721*COS(1.0644 + 12566.1517*L13/10) +702*COS(3.142 + 0*L13/10) +32*COS(1.02 + 18849.23*L13/10) +31*COS(2.84 + 5507.55*L13/10) +25*COS(1.32 + 5223.69*L13/10) +18*COS(1.42 + 1577.34*L13/10) +10*COS(5.91 + 10977.08*L13/10) +9*COS(1.42 + 6275.96*L13/10) +9*COS(0.27 + 5486.78*L13/10))*L13/1000000000  + (4359*COS(5.7846 + 6283.0758*L13/10)*L13^2+124*COS(5.579 + 12566.152*L13/10)*L13^2)/10000000000</f>
        <v>0.983486114801527</v>
      </c>
      <c r="AE13" s="10" t="n">
        <f aca="false">2*959.63/AD13</f>
        <v>1951.48662610994</v>
      </c>
      <c r="AF13" s="0"/>
      <c r="AG13" s="0"/>
    </row>
    <row r="14" customFormat="false" ht="12.8" hidden="false" customHeight="false" outlineLevel="0" collapsed="false">
      <c r="A14" s="2" t="s">
        <v>38</v>
      </c>
      <c r="D14" s="28" t="n">
        <f aca="false">K14-INT(275*E14/9)+IF($A$8="leap year",1,2)*INT((E14+9)/12)+30</f>
        <v>13</v>
      </c>
      <c r="E14" s="28" t="n">
        <f aca="false">IF(K14&lt;32,1,INT(9*(IF($A$8="leap year",1,2)+K14)/275+0.98))</f>
        <v>1</v>
      </c>
      <c r="F14" s="20" t="n">
        <f aca="false">ASIN(Y14)*180/PI()</f>
        <v>9.17299640190997</v>
      </c>
      <c r="G14" s="21" t="n">
        <f aca="false">F14+1.02/(TAN($A$10*(F14+10.3/(F14+5.11)))*60)</f>
        <v>9.27046092872791</v>
      </c>
      <c r="H14" s="21" t="n">
        <f aca="false">IF(X14&gt;180,AB14-180,AB14+180)</f>
        <v>219.858960344196</v>
      </c>
      <c r="I14" s="13" t="n">
        <f aca="false">IF(ABS(4*(N14-0.0057183-V14))&lt;20,4*(N14-0.0057183-V14),4*(N14-0.0057183-V14-360))</f>
        <v>-8.75409184933642</v>
      </c>
      <c r="J14" s="29" t="n">
        <f aca="false">INT(365.25*(IF(E14&gt;2,$A$5,$A$5-1)+4716))+INT(30.6001*(IF(E14&lt;3,E14+12,E14)+1))+D14+$C$2/24+2-INT(IF(E14&gt;2,$A$5,$A$5-1)/100)+INT(INT(IF(E14&gt;2,$A$5,$A$5-1)/100)/4)-1524.5</f>
        <v>2459593.125</v>
      </c>
      <c r="K14" s="7" t="n">
        <v>13</v>
      </c>
      <c r="L14" s="30" t="n">
        <f aca="false">(J14-2451545)/36525</f>
        <v>0.220345653661875</v>
      </c>
      <c r="M14" s="6" t="n">
        <f aca="false">MOD(357.5291 + 35999.0503*L14 - 0.0001559*L14^2 - 0.00000048*L14^3,360)</f>
        <v>9.76336198580793</v>
      </c>
      <c r="N14" s="6" t="n">
        <f aca="false">MOD(280.46645 + 36000.76983*L14 + 0.0003032*L14^2,360)</f>
        <v>293.079625243101</v>
      </c>
      <c r="O14" s="6" t="n">
        <f aca="false"> MOD((1.9146 - 0.004817*L14 - 0.000014*L14^2)*SIN(M14*$A$10) + (0.019993 - 0.000101*L14)*SIN(2*M14*$A$10) + 0.00029*SIN(3*M14*$A$10),360)</f>
        <v>0.331313528044974</v>
      </c>
      <c r="P14" s="6" t="n">
        <f aca="false">MOD(N14+O14,360)</f>
        <v>293.410938771146</v>
      </c>
      <c r="Q14" s="31" t="n">
        <f aca="false">COS(P14*$A$10)</f>
        <v>0.397323098881187</v>
      </c>
      <c r="R14" s="7" t="n">
        <f aca="false">COS((23.4393-46.815*L14/3600)*$A$10)*SIN(P14*$A$10)</f>
        <v>-0.841972023178967</v>
      </c>
      <c r="S14" s="7" t="n">
        <f aca="false">SIN((23.4393-46.815*L14/3600)*$A$10)*SIN(P14*$A$10)</f>
        <v>-0.364989681058749</v>
      </c>
      <c r="T14" s="31" t="n">
        <f aca="false">SQRT(1-S14^2)</f>
        <v>0.931011564224974</v>
      </c>
      <c r="U14" s="6" t="n">
        <f aca="false">ATAN(S14/T14)/$A$10</f>
        <v>-21.4069476601146</v>
      </c>
      <c r="V14" s="6" t="n">
        <f aca="false">IF(2*ATAN(R14/(Q14+T14))/$A$10&gt;0, 2*ATAN(R14/(Q14+T14))/$A$10, 2*ATAN(R14/(Q14+T14))/$A$10+360)</f>
        <v>295.262429905435</v>
      </c>
      <c r="W14" s="6" t="n">
        <f aca="false"> MOD(280.46061837 + 360.98564736629*(J14-2451545) + 0.000387933*L14^2 - L14^3/3871000010  + $B$7,360)</f>
        <v>338.073847027961</v>
      </c>
      <c r="X14" s="6" t="n">
        <f aca="false">IF(W14-V14&gt;0,W14-V14,W14-V14+360)</f>
        <v>42.8114171225261</v>
      </c>
      <c r="Y14" s="31" t="n">
        <f aca="false">SIN($A$10*$B$5)*SIN(U14*$A$10) +COS($A$10*$B$5)* COS(U14*$A$10)*COS(X14*$A$10)</f>
        <v>0.15941593095577</v>
      </c>
      <c r="Z14" s="6" t="n">
        <f aca="false">SIN($A$10*X14)</f>
        <v>0.679587498464629</v>
      </c>
      <c r="AA14" s="6" t="n">
        <f aca="false">COS($A$10*X14)*SIN($A$10*$B$5) - TAN($A$10*U14)*COS($A$10*$B$5)</f>
        <v>0.813961588592522</v>
      </c>
      <c r="AB14" s="6" t="n">
        <f aca="false">IF(OR(AND(Z14*AA14&gt;0), AND(Z14&lt;0,AA14&gt;0)), MOD(ATAN2(AA14,Z14)/$A$10+360,360),  ATAN2(AA14,Z14)/$A$10)</f>
        <v>39.8589603441955</v>
      </c>
      <c r="AC14" s="16" t="n">
        <f aca="false">P14-P13</f>
        <v>1.01879824114758</v>
      </c>
      <c r="AD14" s="17" t="n">
        <f aca="false">(100013989+1670700*COS(3.0984635 + 6283.07585*L14/10)+13956*COS(3.05525 + 12566.1517*L14/10)+3084*COS(5.1985 + 77713.7715*L14/10) +1628*COS(1.1739 + 5753.3849*L14/10)+1576*COS(2.8469 + 7860.4194*L14/10)+925*COS(5.453 + 11506.77*L14/10)+542*COS(4.564 + 3930.21*L14/10)+472*COS(3.661 + 5884.927*L14/10)+346*COS(0.964 + 5507.553*L14/10)+329*COS(5.9 + 5223.694*L14/10)+307*COS(0.299 + 5573.143*L14/10)+243*COS(4.273 + 11790.629*L14/10)+212*COS(5.847 + 1577.344*L14/10)+186*COS(5.022 + 10977.079*L14/10)+175*COS(3.012 + 18849.228*L14/10)+110*COS(5.055 + 5486.778*L14/10)+98*COS(0.89 + 6069.78*L14/10)+86*COS(5.69 + 15720.84*L14/10)+86*COS(1.27 + 161000.69*L14/10)+65*COS(0.27 + 17260.15*L14/10)+63*COS(0.92 + 529.69*L14/10)+57*COS(2.01 + 83996.85*L14/10)+56*COS(5.24 + 71430.7*L14/10)+49*COS(3.25 + 2544.31*L14/10)+47*COS(2.58 + 775.52*L14/10)+45*COS(5.54 + 9437.76*L14/10)+43*COS(6.01 + 6275.96*L14/10)+39*COS(5.36 + 4694*L14/10)+38*COS(2.39 + 8827.39*L14/10)+37*COS(0.83 + 19651.05*L14/10)+37*COS(4.9 + 12139.55*L14/10)+36*COS(1.67 + 12036.46*L14/10)+35*COS(1.84 + 2942.46*L14/10)+33*COS(0.24 + 7084.9*L14/10)+32*COS(0.18 + 5088.63*L14/10)+32*COS(1.78 + 398.15*L14/10)+28*COS(1.21 + 6286.6*L14/10)+28*COS(1.9 + 6279.55*L14/10)+26*COS(4.59 + 10447.39*L14/10) +24.6*COS(3.787 + 8429.241*L14/10)+23.6*COS(0.269 + 796.3*L14/10)+27.8*COS(1.899 + 6279.55*L14/10)+23.9*COS(4.996 + 5856.48*L14/10)+20.3*COS(4.653 + 2146.165*L14/10))/100000000 + (103019*COS(1.10749 + 6283.07585*L14/10) +1721*COS(1.0644 + 12566.1517*L14/10) +702*COS(3.142 + 0*L14/10) +32*COS(1.02 + 18849.23*L14/10) +31*COS(2.84 + 5507.55*L14/10) +25*COS(1.32 + 5223.69*L14/10) +18*COS(1.42 + 1577.34*L14/10) +10*COS(5.91 + 10977.08*L14/10) +9*COS(1.42 + 6275.96*L14/10) +9*COS(0.27 + 5486.78*L14/10))*L14/1000000000  + (4359*COS(5.7846 + 6283.0758*L14/10)*L14^2+124*COS(5.579 + 12566.152*L14/10)*L14^2)/10000000000</f>
        <v>0.983528171540188</v>
      </c>
      <c r="AE14" s="10" t="n">
        <f aca="false">2*959.63/AD14</f>
        <v>1951.40317841071</v>
      </c>
      <c r="AF14" s="0"/>
      <c r="AG14" s="0"/>
    </row>
    <row r="15" customFormat="false" ht="12.8" hidden="false" customHeight="false" outlineLevel="0" collapsed="false">
      <c r="A15" s="2" t="s">
        <v>39</v>
      </c>
      <c r="D15" s="28" t="n">
        <f aca="false">K15-INT(275*E15/9)+IF($A$8="leap year",1,2)*INT((E15+9)/12)+30</f>
        <v>14</v>
      </c>
      <c r="E15" s="28" t="n">
        <f aca="false">IF(K15&lt;32,1,INT(9*(IF($A$8="leap year",1,2)+K15)/275+0.98))</f>
        <v>1</v>
      </c>
      <c r="F15" s="20" t="n">
        <f aca="false">ASIN(Y15)*180/PI()</f>
        <v>9.3688019891118</v>
      </c>
      <c r="G15" s="21" t="n">
        <f aca="false">F15+1.02/(TAN($A$10*(F15+10.3/(F15+5.11)))*60)</f>
        <v>9.46443097136375</v>
      </c>
      <c r="H15" s="21" t="n">
        <f aca="false">IF(X15&gt;180,AB15-180,AB15+180)</f>
        <v>219.860628067891</v>
      </c>
      <c r="I15" s="13" t="n">
        <f aca="false">IF(ABS(4*(N15-0.0057183-V15))&lt;20,4*(N15-0.0057183-V15),4*(N15-0.0057183-V15-360))</f>
        <v>-9.11956045431612</v>
      </c>
      <c r="J15" s="29" t="n">
        <f aca="false">INT(365.25*(IF(E15&gt;2,$A$5,$A$5-1)+4716))+INT(30.6001*(IF(E15&lt;3,E15+12,E15)+1))+D15+$C$2/24+2-INT(IF(E15&gt;2,$A$5,$A$5-1)/100)+INT(INT(IF(E15&gt;2,$A$5,$A$5-1)/100)/4)-1524.5</f>
        <v>2459594.125</v>
      </c>
      <c r="K15" s="7" t="n">
        <v>14</v>
      </c>
      <c r="L15" s="30" t="n">
        <f aca="false">(J15-2451545)/36525</f>
        <v>0.220373032169747</v>
      </c>
      <c r="M15" s="6" t="n">
        <f aca="false">MOD(357.5291 + 35999.0503*L15 - 0.0001559*L15^2 - 0.00000048*L15^3,360)</f>
        <v>10.748962265925</v>
      </c>
      <c r="N15" s="6" t="n">
        <f aca="false">MOD(280.46645 + 36000.76983*L15 + 0.0003032*L15^2,360)</f>
        <v>294.065272606926</v>
      </c>
      <c r="O15" s="6" t="n">
        <f aca="false"> MOD((1.9146 - 0.004817*L15 - 0.000014*L15^2)*SIN(M15*$A$10) + (0.019993 - 0.000101*L15)*SIN(2*M15*$A$10) + 0.00029*SIN(3*M15*$A$10),360)</f>
        <v>0.364360104150239</v>
      </c>
      <c r="P15" s="6" t="n">
        <f aca="false">MOD(N15+O15,360)</f>
        <v>294.429632711076</v>
      </c>
      <c r="Q15" s="31" t="n">
        <f aca="false">COS(P15*$A$10)</f>
        <v>0.413575369556448</v>
      </c>
      <c r="R15" s="7" t="n">
        <f aca="false">COS((23.4393-46.815*L15/3600)*$A$10)*SIN(P15*$A$10)</f>
        <v>-0.835357845819828</v>
      </c>
      <c r="S15" s="7" t="n">
        <f aca="false">SIN((23.4393-46.815*L15/3600)*$A$10)*SIN(P15*$A$10)</f>
        <v>-0.362122469785435</v>
      </c>
      <c r="T15" s="31" t="n">
        <f aca="false">SQRT(1-S15^2)</f>
        <v>0.932130525664993</v>
      </c>
      <c r="U15" s="6" t="n">
        <f aca="false">ATAN(S15/T15)/$A$10</f>
        <v>-21.2306015015041</v>
      </c>
      <c r="V15" s="6" t="n">
        <f aca="false">IF(2*ATAN(R15/(Q15+T15))/$A$10&gt;0, 2*ATAN(R15/(Q15+T15))/$A$10, 2*ATAN(R15/(Q15+T15))/$A$10+360)</f>
        <v>296.339444420505</v>
      </c>
      <c r="W15" s="6" t="n">
        <f aca="false"> MOD(280.46061837 + 360.98564736629*(J15-2451545) + 0.000387933*L15^2 - L15^3/3871000010  + $B$7,360)</f>
        <v>339.059494399</v>
      </c>
      <c r="X15" s="6" t="n">
        <f aca="false">IF(W15-V15&gt;0,W15-V15,W15-V15+360)</f>
        <v>42.7200499784953</v>
      </c>
      <c r="Y15" s="31" t="n">
        <f aca="false">SIN($A$10*$B$5)*SIN(U15*$A$10) +COS($A$10*$B$5)* COS(U15*$A$10)*COS(X15*$A$10)</f>
        <v>0.162788741611486</v>
      </c>
      <c r="Z15" s="6" t="n">
        <f aca="false">SIN($A$10*X15)</f>
        <v>0.678416802986487</v>
      </c>
      <c r="AA15" s="6" t="n">
        <f aca="false">COS($A$10*X15)*SIN($A$10*$B$5) - TAN($A$10*U15)*COS($A$10*$B$5)</f>
        <v>0.812511339649354</v>
      </c>
      <c r="AB15" s="6" t="n">
        <f aca="false">IF(OR(AND(Z15*AA15&gt;0), AND(Z15&lt;0,AA15&gt;0)), MOD(ATAN2(AA15,Z15)/$A$10+360,360),  ATAN2(AA15,Z15)/$A$10)</f>
        <v>39.8606280678907</v>
      </c>
      <c r="AC15" s="16" t="n">
        <f aca="false">P15-P14</f>
        <v>1.01869393992996</v>
      </c>
      <c r="AD15" s="17" t="n">
        <f aca="false">(100013989+1670700*COS(3.0984635 + 6283.07585*L15/10)+13956*COS(3.05525 + 12566.1517*L15/10)+3084*COS(5.1985 + 77713.7715*L15/10) +1628*COS(1.1739 + 5753.3849*L15/10)+1576*COS(2.8469 + 7860.4194*L15/10)+925*COS(5.453 + 11506.77*L15/10)+542*COS(4.564 + 3930.21*L15/10)+472*COS(3.661 + 5884.927*L15/10)+346*COS(0.964 + 5507.553*L15/10)+329*COS(5.9 + 5223.694*L15/10)+307*COS(0.299 + 5573.143*L15/10)+243*COS(4.273 + 11790.629*L15/10)+212*COS(5.847 + 1577.344*L15/10)+186*COS(5.022 + 10977.079*L15/10)+175*COS(3.012 + 18849.228*L15/10)+110*COS(5.055 + 5486.778*L15/10)+98*COS(0.89 + 6069.78*L15/10)+86*COS(5.69 + 15720.84*L15/10)+86*COS(1.27 + 161000.69*L15/10)+65*COS(0.27 + 17260.15*L15/10)+63*COS(0.92 + 529.69*L15/10)+57*COS(2.01 + 83996.85*L15/10)+56*COS(5.24 + 71430.7*L15/10)+49*COS(3.25 + 2544.31*L15/10)+47*COS(2.58 + 775.52*L15/10)+45*COS(5.54 + 9437.76*L15/10)+43*COS(6.01 + 6275.96*L15/10)+39*COS(5.36 + 4694*L15/10)+38*COS(2.39 + 8827.39*L15/10)+37*COS(0.83 + 19651.05*L15/10)+37*COS(4.9 + 12139.55*L15/10)+36*COS(1.67 + 12036.46*L15/10)+35*COS(1.84 + 2942.46*L15/10)+33*COS(0.24 + 7084.9*L15/10)+32*COS(0.18 + 5088.63*L15/10)+32*COS(1.78 + 398.15*L15/10)+28*COS(1.21 + 6286.6*L15/10)+28*COS(1.9 + 6279.55*L15/10)+26*COS(4.59 + 10447.39*L15/10) +24.6*COS(3.787 + 8429.241*L15/10)+23.6*COS(0.269 + 796.3*L15/10)+27.8*COS(1.899 + 6279.55*L15/10)+23.9*COS(4.996 + 5856.48*L15/10)+20.3*COS(4.653 + 2146.165*L15/10))/100000000 + (103019*COS(1.10749 + 6283.07585*L15/10) +1721*COS(1.0644 + 12566.1517*L15/10) +702*COS(3.142 + 0*L15/10) +32*COS(1.02 + 18849.23*L15/10) +31*COS(2.84 + 5507.55*L15/10) +25*COS(1.32 + 5223.69*L15/10) +18*COS(1.42 + 1577.34*L15/10) +10*COS(5.91 + 10977.08*L15/10) +9*COS(1.42 + 6275.96*L15/10) +9*COS(0.27 + 5486.78*L15/10))*L15/1000000000  + (4359*COS(5.7846 + 6283.0758*L15/10)*L15^2+124*COS(5.579 + 12566.152*L15/10)*L15^2)/10000000000</f>
        <v>0.98357607421546</v>
      </c>
      <c r="AE15" s="10" t="n">
        <f aca="false">2*959.63/AD15</f>
        <v>1951.30814007537</v>
      </c>
      <c r="AF15" s="0"/>
      <c r="AG15" s="0"/>
    </row>
    <row r="16" customFormat="false" ht="12.8" hidden="false" customHeight="false" outlineLevel="0" collapsed="false">
      <c r="A16" s="0"/>
      <c r="D16" s="28" t="n">
        <f aca="false">K16-INT(275*E16/9)+IF($A$8="leap year",1,2)*INT((E16+9)/12)+30</f>
        <v>15</v>
      </c>
      <c r="E16" s="28" t="n">
        <f aca="false">IF(K16&lt;32,1,INT(9*(IF($A$8="leap year",1,2)+K16)/275+0.98))</f>
        <v>1</v>
      </c>
      <c r="F16" s="20" t="n">
        <f aca="false">ASIN(Y16)*180/PI()</f>
        <v>9.56962123147934</v>
      </c>
      <c r="G16" s="21" t="n">
        <f aca="false">F16+1.02/(TAN($A$10*(F16+10.3/(F16+5.11)))*60)</f>
        <v>9.66343352196344</v>
      </c>
      <c r="H16" s="21" t="n">
        <f aca="false">IF(X16&gt;180,AB16-180,AB16+180)</f>
        <v>219.867462134959</v>
      </c>
      <c r="I16" s="13" t="n">
        <f aca="false">IF(ABS(4*(N16-0.0057183-V16))&lt;20,4*(N16-0.0057183-V16),4*(N16-0.0057183-V16-360))</f>
        <v>-9.47405780806707</v>
      </c>
      <c r="J16" s="29" t="n">
        <f aca="false">INT(365.25*(IF(E16&gt;2,$A$5,$A$5-1)+4716))+INT(30.6001*(IF(E16&lt;3,E16+12,E16)+1))+D16+$C$2/24+2-INT(IF(E16&gt;2,$A$5,$A$5-1)/100)+INT(INT(IF(E16&gt;2,$A$5,$A$5-1)/100)/4)-1524.5</f>
        <v>2459595.125</v>
      </c>
      <c r="K16" s="7" t="n">
        <v>15</v>
      </c>
      <c r="L16" s="30" t="n">
        <f aca="false">(J16-2451545)/36525</f>
        <v>0.220400410677618</v>
      </c>
      <c r="M16" s="6" t="n">
        <f aca="false">MOD(357.5291 + 35999.0503*L16 - 0.0001559*L16^2 - 0.00000048*L16^3,360)</f>
        <v>11.7345625460403</v>
      </c>
      <c r="N16" s="6" t="n">
        <f aca="false">MOD(280.46645 + 36000.76983*L16 + 0.0003032*L16^2,360)</f>
        <v>295.050919970748</v>
      </c>
      <c r="O16" s="6" t="n">
        <f aca="false"> MOD((1.9146 - 0.004817*L16 - 0.000014*L16^2)*SIN(M16*$A$10) + (0.019993 - 0.000101*L16)*SIN(2*M16*$A$10) + 0.00029*SIN(3*M16*$A$10),360)</f>
        <v>0.397291998963536</v>
      </c>
      <c r="P16" s="6" t="n">
        <f aca="false">MOD(N16+O16,360)</f>
        <v>295.448211969712</v>
      </c>
      <c r="Q16" s="31" t="n">
        <f aca="false">COS(P16*$A$10)</f>
        <v>0.429695099816373</v>
      </c>
      <c r="R16" s="7" t="n">
        <f aca="false">COS((23.4393-46.815*L16/3600)*$A$10)*SIN(P16*$A$10)</f>
        <v>-0.828480397124062</v>
      </c>
      <c r="S16" s="7" t="n">
        <f aca="false">SIN((23.4393-46.815*L16/3600)*$A$10)*SIN(P16*$A$10)</f>
        <v>-0.359141132112368</v>
      </c>
      <c r="T16" s="31" t="n">
        <f aca="false">SQRT(1-S16^2)</f>
        <v>0.933283262051263</v>
      </c>
      <c r="U16" s="6" t="n">
        <f aca="false">ATAN(S16/T16)/$A$10</f>
        <v>-21.0474593786626</v>
      </c>
      <c r="V16" s="6" t="n">
        <f aca="false">IF(2*ATAN(R16/(Q16+T16))/$A$10&gt;0, 2*ATAN(R16/(Q16+T16))/$A$10, 2*ATAN(R16/(Q16+T16))/$A$10+360)</f>
        <v>297.413716122765</v>
      </c>
      <c r="W16" s="6" t="n">
        <f aca="false"> MOD(280.46061837 + 360.98564736629*(J16-2451545) + 0.000387933*L16^2 - L16^3/3871000010  + $B$7,360)</f>
        <v>340.045141769573</v>
      </c>
      <c r="X16" s="6" t="n">
        <f aca="false">IF(W16-V16&gt;0,W16-V16,W16-V16+360)</f>
        <v>42.6314256468078</v>
      </c>
      <c r="Y16" s="31" t="n">
        <f aca="false">SIN($A$10*$B$5)*SIN(U16*$A$10) +COS($A$10*$B$5)* COS(U16*$A$10)*COS(X16*$A$10)</f>
        <v>0.166245938800667</v>
      </c>
      <c r="Z16" s="6" t="n">
        <f aca="false">SIN($A$10*X16)</f>
        <v>0.677279603120769</v>
      </c>
      <c r="AA16" s="6" t="n">
        <f aca="false">COS($A$10*X16)*SIN($A$10*$B$5) - TAN($A$10*U16)*COS($A$10*$B$5)</f>
        <v>0.81095273217399</v>
      </c>
      <c r="AB16" s="6" t="n">
        <f aca="false">IF(OR(AND(Z16*AA16&gt;0), AND(Z16&lt;0,AA16&gt;0)), MOD(ATAN2(AA16,Z16)/$A$10+360,360),  ATAN2(AA16,Z16)/$A$10)</f>
        <v>39.8674621349593</v>
      </c>
      <c r="AC16" s="16" t="n">
        <f aca="false">P16-P15</f>
        <v>1.01857925863612</v>
      </c>
      <c r="AD16" s="17" t="n">
        <f aca="false">(100013989+1670700*COS(3.0984635 + 6283.07585*L16/10)+13956*COS(3.05525 + 12566.1517*L16/10)+3084*COS(5.1985 + 77713.7715*L16/10) +1628*COS(1.1739 + 5753.3849*L16/10)+1576*COS(2.8469 + 7860.4194*L16/10)+925*COS(5.453 + 11506.77*L16/10)+542*COS(4.564 + 3930.21*L16/10)+472*COS(3.661 + 5884.927*L16/10)+346*COS(0.964 + 5507.553*L16/10)+329*COS(5.9 + 5223.694*L16/10)+307*COS(0.299 + 5573.143*L16/10)+243*COS(4.273 + 11790.629*L16/10)+212*COS(5.847 + 1577.344*L16/10)+186*COS(5.022 + 10977.079*L16/10)+175*COS(3.012 + 18849.228*L16/10)+110*COS(5.055 + 5486.778*L16/10)+98*COS(0.89 + 6069.78*L16/10)+86*COS(5.69 + 15720.84*L16/10)+86*COS(1.27 + 161000.69*L16/10)+65*COS(0.27 + 17260.15*L16/10)+63*COS(0.92 + 529.69*L16/10)+57*COS(2.01 + 83996.85*L16/10)+56*COS(5.24 + 71430.7*L16/10)+49*COS(3.25 + 2544.31*L16/10)+47*COS(2.58 + 775.52*L16/10)+45*COS(5.54 + 9437.76*L16/10)+43*COS(6.01 + 6275.96*L16/10)+39*COS(5.36 + 4694*L16/10)+38*COS(2.39 + 8827.39*L16/10)+37*COS(0.83 + 19651.05*L16/10)+37*COS(4.9 + 12139.55*L16/10)+36*COS(1.67 + 12036.46*L16/10)+35*COS(1.84 + 2942.46*L16/10)+33*COS(0.24 + 7084.9*L16/10)+32*COS(0.18 + 5088.63*L16/10)+32*COS(1.78 + 398.15*L16/10)+28*COS(1.21 + 6286.6*L16/10)+28*COS(1.9 + 6279.55*L16/10)+26*COS(4.59 + 10447.39*L16/10) +24.6*COS(3.787 + 8429.241*L16/10)+23.6*COS(0.269 + 796.3*L16/10)+27.8*COS(1.899 + 6279.55*L16/10)+23.9*COS(4.996 + 5856.48*L16/10)+20.3*COS(4.653 + 2146.165*L16/10))/100000000 + (103019*COS(1.10749 + 6283.07585*L16/10) +1721*COS(1.0644 + 12566.1517*L16/10) +702*COS(3.142 + 0*L16/10) +32*COS(1.02 + 18849.23*L16/10) +31*COS(2.84 + 5507.55*L16/10) +25*COS(1.32 + 5223.69*L16/10) +18*COS(1.42 + 1577.34*L16/10) +10*COS(5.91 + 10977.08*L16/10) +9*COS(1.42 + 6275.96*L16/10) +9*COS(0.27 + 5486.78*L16/10))*L16/1000000000  + (4359*COS(5.7846 + 6283.0758*L16/10)*L16^2+124*COS(5.579 + 12566.152*L16/10)*L16^2)/10000000000</f>
        <v>0.983629950933407</v>
      </c>
      <c r="AE16" s="10" t="n">
        <f aca="false">2*959.63/AD16</f>
        <v>1951.20126037107</v>
      </c>
      <c r="AF16" s="0"/>
      <c r="AG16" s="0"/>
    </row>
    <row r="17" customFormat="false" ht="12.8" hidden="false" customHeight="false" outlineLevel="0" collapsed="false">
      <c r="A17" s="0"/>
      <c r="D17" s="28" t="n">
        <f aca="false">K17-INT(275*E17/9)+IF($A$8="leap year",1,2)*INT((E17+9)/12)+30</f>
        <v>16</v>
      </c>
      <c r="E17" s="28" t="n">
        <f aca="false">IF(K17&lt;32,1,INT(9*(IF($A$8="leap year",1,2)+K17)/275+0.98))</f>
        <v>1</v>
      </c>
      <c r="F17" s="20" t="n">
        <f aca="false">ASIN(Y17)*180/PI()</f>
        <v>9.77534982523134</v>
      </c>
      <c r="G17" s="21" t="n">
        <f aca="false">F17+1.02/(TAN($A$10*(F17+10.3/(F17+5.11)))*60)</f>
        <v>9.86736662296446</v>
      </c>
      <c r="H17" s="21" t="n">
        <f aca="false">IF(X17&gt;180,AB17-180,AB17+180)</f>
        <v>219.879500753324</v>
      </c>
      <c r="I17" s="13" t="n">
        <f aca="false">IF(ABS(4*(N17-0.0057183-V17))&lt;20,4*(N17-0.0057183-V17),4*(N17-0.0057183-V17-360))</f>
        <v>-9.81727831141939</v>
      </c>
      <c r="J17" s="29" t="n">
        <f aca="false">INT(365.25*(IF(E17&gt;2,$A$5,$A$5-1)+4716))+INT(30.6001*(IF(E17&lt;3,E17+12,E17)+1))+D17+$C$2/24+2-INT(IF(E17&gt;2,$A$5,$A$5-1)/100)+INT(INT(IF(E17&gt;2,$A$5,$A$5-1)/100)/4)-1524.5</f>
        <v>2459596.125</v>
      </c>
      <c r="K17" s="7" t="n">
        <v>16</v>
      </c>
      <c r="L17" s="30" t="n">
        <f aca="false">(J17-2451545)/36525</f>
        <v>0.220427789185489</v>
      </c>
      <c r="M17" s="6" t="n">
        <f aca="false">MOD(357.5291 + 35999.0503*L17 - 0.0001559*L17^2 - 0.00000048*L17^3,360)</f>
        <v>12.7201628261555</v>
      </c>
      <c r="N17" s="6" t="n">
        <f aca="false">MOD(280.46645 + 36000.76983*L17 + 0.0003032*L17^2,360)</f>
        <v>296.036567334573</v>
      </c>
      <c r="O17" s="6" t="n">
        <f aca="false"> MOD((1.9146 - 0.004817*L17 - 0.000014*L17^2)*SIN(M17*$A$10) + (0.019993 - 0.000101*L17)*SIN(2*M17*$A$10) + 0.00029*SIN(3*M17*$A$10),360)</f>
        <v>0.430098875013563</v>
      </c>
      <c r="P17" s="6" t="n">
        <f aca="false">MOD(N17+O17,360)</f>
        <v>296.466666209587</v>
      </c>
      <c r="Q17" s="31" t="n">
        <f aca="false">COS(P17*$A$10)</f>
        <v>0.445677078780185</v>
      </c>
      <c r="R17" s="7" t="n">
        <f aca="false">COS((23.4393-46.815*L17/3600)*$A$10)*SIN(P17*$A$10)</f>
        <v>-0.821342013169721</v>
      </c>
      <c r="S17" s="7" t="n">
        <f aca="false">SIN((23.4393-46.815*L17/3600)*$A$10)*SIN(P17*$A$10)</f>
        <v>-0.356046680720759</v>
      </c>
      <c r="T17" s="31" t="n">
        <f aca="false">SQRT(1-S17^2)</f>
        <v>0.934468170216477</v>
      </c>
      <c r="U17" s="6" t="n">
        <f aca="false">ATAN(S17/T17)/$A$10</f>
        <v>-20.8576066612602</v>
      </c>
      <c r="V17" s="6" t="n">
        <f aca="false">IF(2*ATAN(R17/(Q17+T17))/$A$10&gt;0, 2*ATAN(R17/(Q17+T17))/$A$10, 2*ATAN(R17/(Q17+T17))/$A$10+360)</f>
        <v>298.485168612428</v>
      </c>
      <c r="W17" s="6" t="n">
        <f aca="false"> MOD(280.46061837 + 360.98564736629*(J17-2451545) + 0.000387933*L17^2 - L17^3/3871000010  + $B$7,360)</f>
        <v>341.030789140612</v>
      </c>
      <c r="X17" s="6" t="n">
        <f aca="false">IF(W17-V17&gt;0,W17-V17,W17-V17+360)</f>
        <v>42.5456205281839</v>
      </c>
      <c r="Y17" s="31" t="n">
        <f aca="false">SIN($A$10*$B$5)*SIN(U17*$A$10) +COS($A$10*$B$5)* COS(U17*$A$10)*COS(X17*$A$10)</f>
        <v>0.169785534627581</v>
      </c>
      <c r="Z17" s="6" t="n">
        <f aca="false">SIN($A$10*X17)</f>
        <v>0.676177034569832</v>
      </c>
      <c r="AA17" s="6" t="n">
        <f aca="false">COS($A$10*X17)*SIN($A$10*$B$5) - TAN($A$10*U17)*COS($A$10*$B$5)</f>
        <v>0.809286875292504</v>
      </c>
      <c r="AB17" s="6" t="n">
        <f aca="false">IF(OR(AND(Z17*AA17&gt;0), AND(Z17&lt;0,AA17&gt;0)), MOD(ATAN2(AA17,Z17)/$A$10+360,360),  ATAN2(AA17,Z17)/$A$10)</f>
        <v>39.8795007533239</v>
      </c>
      <c r="AC17" s="16" t="n">
        <f aca="false">P17-P16</f>
        <v>1.01845423987476</v>
      </c>
      <c r="AD17" s="17" t="n">
        <f aca="false">(100013989+1670700*COS(3.0984635 + 6283.07585*L17/10)+13956*COS(3.05525 + 12566.1517*L17/10)+3084*COS(5.1985 + 77713.7715*L17/10) +1628*COS(1.1739 + 5753.3849*L17/10)+1576*COS(2.8469 + 7860.4194*L17/10)+925*COS(5.453 + 11506.77*L17/10)+542*COS(4.564 + 3930.21*L17/10)+472*COS(3.661 + 5884.927*L17/10)+346*COS(0.964 + 5507.553*L17/10)+329*COS(5.9 + 5223.694*L17/10)+307*COS(0.299 + 5573.143*L17/10)+243*COS(4.273 + 11790.629*L17/10)+212*COS(5.847 + 1577.344*L17/10)+186*COS(5.022 + 10977.079*L17/10)+175*COS(3.012 + 18849.228*L17/10)+110*COS(5.055 + 5486.778*L17/10)+98*COS(0.89 + 6069.78*L17/10)+86*COS(5.69 + 15720.84*L17/10)+86*COS(1.27 + 161000.69*L17/10)+65*COS(0.27 + 17260.15*L17/10)+63*COS(0.92 + 529.69*L17/10)+57*COS(2.01 + 83996.85*L17/10)+56*COS(5.24 + 71430.7*L17/10)+49*COS(3.25 + 2544.31*L17/10)+47*COS(2.58 + 775.52*L17/10)+45*COS(5.54 + 9437.76*L17/10)+43*COS(6.01 + 6275.96*L17/10)+39*COS(5.36 + 4694*L17/10)+38*COS(2.39 + 8827.39*L17/10)+37*COS(0.83 + 19651.05*L17/10)+37*COS(4.9 + 12139.55*L17/10)+36*COS(1.67 + 12036.46*L17/10)+35*COS(1.84 + 2942.46*L17/10)+33*COS(0.24 + 7084.9*L17/10)+32*COS(0.18 + 5088.63*L17/10)+32*COS(1.78 + 398.15*L17/10)+28*COS(1.21 + 6286.6*L17/10)+28*COS(1.9 + 6279.55*L17/10)+26*COS(4.59 + 10447.39*L17/10) +24.6*COS(3.787 + 8429.241*L17/10)+23.6*COS(0.269 + 796.3*L17/10)+27.8*COS(1.899 + 6279.55*L17/10)+23.9*COS(4.996 + 5856.48*L17/10)+20.3*COS(4.653 + 2146.165*L17/10))/100000000 + (103019*COS(1.10749 + 6283.07585*L17/10) +1721*COS(1.0644 + 12566.1517*L17/10) +702*COS(3.142 + 0*L17/10) +32*COS(1.02 + 18849.23*L17/10) +31*COS(2.84 + 5507.55*L17/10) +25*COS(1.32 + 5223.69*L17/10) +18*COS(1.42 + 1577.34*L17/10) +10*COS(5.91 + 10977.08*L17/10) +9*COS(1.42 + 6275.96*L17/10) +9*COS(0.27 + 5486.78*L17/10))*L17/1000000000  + (4359*COS(5.7846 + 6283.0758*L17/10)*L17^2+124*COS(5.579 + 12566.152*L17/10)*L17^2)/10000000000</f>
        <v>0.983689903003007</v>
      </c>
      <c r="AE17" s="10" t="n">
        <f aca="false">2*959.63/AD17</f>
        <v>1951.08234225124</v>
      </c>
      <c r="AF17" s="0"/>
      <c r="AG17" s="0"/>
    </row>
    <row r="18" customFormat="false" ht="12.8" hidden="false" customHeight="false" outlineLevel="0" collapsed="false">
      <c r="A18" s="0"/>
      <c r="D18" s="28" t="n">
        <f aca="false">K18-INT(275*E18/9)+IF($A$8="leap year",1,2)*INT((E18+9)/12)+30</f>
        <v>17</v>
      </c>
      <c r="E18" s="28" t="n">
        <f aca="false">IF(K18&lt;32,1,INT(9*(IF($A$8="leap year",1,2)+K18)/275+0.98))</f>
        <v>1</v>
      </c>
      <c r="F18" s="20" t="n">
        <f aca="false">ASIN(Y18)*180/PI()</f>
        <v>9.98588231599187</v>
      </c>
      <c r="G18" s="21" t="n">
        <f aca="false">F18+1.02/(TAN($A$10*(F18+10.3/(F18+5.11)))*60)</f>
        <v>10.0761268945314</v>
      </c>
      <c r="H18" s="21" t="n">
        <f aca="false">IF(X18&gt;180,AB18-180,AB18+180)</f>
        <v>219.896779125508</v>
      </c>
      <c r="I18" s="13" t="n">
        <f aca="false">IF(ABS(4*(N18-0.0057183-V18))&lt;20,4*(N18-0.0057183-V18),4*(N18-0.0057183-V18-360))</f>
        <v>-10.1489350321924</v>
      </c>
      <c r="J18" s="29" t="n">
        <f aca="false">INT(365.25*(IF(E18&gt;2,$A$5,$A$5-1)+4716))+INT(30.6001*(IF(E18&lt;3,E18+12,E18)+1))+D18+$C$2/24+2-INT(IF(E18&gt;2,$A$5,$A$5-1)/100)+INT(INT(IF(E18&gt;2,$A$5,$A$5-1)/100)/4)-1524.5</f>
        <v>2459597.125</v>
      </c>
      <c r="K18" s="7" t="n">
        <v>17</v>
      </c>
      <c r="L18" s="30" t="n">
        <f aca="false">(J18-2451545)/36525</f>
        <v>0.220455167693361</v>
      </c>
      <c r="M18" s="6" t="n">
        <f aca="false">MOD(357.5291 + 35999.0503*L18 - 0.0001559*L18^2 - 0.00000048*L18^3,360)</f>
        <v>13.7057631062708</v>
      </c>
      <c r="N18" s="6" t="n">
        <f aca="false">MOD(280.46645 + 36000.76983*L18 + 0.0003032*L18^2,360)</f>
        <v>297.022214698396</v>
      </c>
      <c r="O18" s="6" t="n">
        <f aca="false"> MOD((1.9146 - 0.004817*L18 - 0.000014*L18^2)*SIN(M18*$A$10) + (0.019993 - 0.000101*L18)*SIN(2*M18*$A$10) + 0.00029*SIN(3*M18*$A$10),360)</f>
        <v>0.462770441232353</v>
      </c>
      <c r="P18" s="6" t="n">
        <f aca="false">MOD(N18+O18,360)</f>
        <v>297.484985139628</v>
      </c>
      <c r="Q18" s="31" t="n">
        <f aca="false">COS(P18*$A$10)</f>
        <v>0.461516148432083</v>
      </c>
      <c r="R18" s="7" t="n">
        <f aca="false">COS((23.4393-46.815*L18/3600)*$A$10)*SIN(P18*$A$10)</f>
        <v>-0.813945121401698</v>
      </c>
      <c r="S18" s="7" t="n">
        <f aca="false">SIN((23.4393-46.815*L18/3600)*$A$10)*SIN(P18*$A$10)</f>
        <v>-0.352840167898711</v>
      </c>
      <c r="T18" s="31" t="n">
        <f aca="false">SQRT(1-S18^2)</f>
        <v>0.935683608874928</v>
      </c>
      <c r="U18" s="6" t="n">
        <f aca="false">ATAN(S18/T18)/$A$10</f>
        <v>-20.6611311947429</v>
      </c>
      <c r="V18" s="6" t="n">
        <f aca="false">IF(2*ATAN(R18/(Q18+T18))/$A$10&gt;0, 2*ATAN(R18/(Q18+T18))/$A$10, 2*ATAN(R18/(Q18+T18))/$A$10+360)</f>
        <v>299.553730156444</v>
      </c>
      <c r="W18" s="6" t="n">
        <f aca="false"> MOD(280.46061837 + 360.98564736629*(J18-2451545) + 0.000387933*L18^2 - L18^3/3871000010  + $B$7,360)</f>
        <v>342.016436511651</v>
      </c>
      <c r="X18" s="6" t="n">
        <f aca="false">IF(W18-V18&gt;0,W18-V18,W18-V18+360)</f>
        <v>42.4627063552065</v>
      </c>
      <c r="Y18" s="31" t="n">
        <f aca="false">SIN($A$10*$B$5)*SIN(U18*$A$10) +COS($A$10*$B$5)* COS(U18*$A$10)*COS(X18*$A$10)</f>
        <v>0.173405515700039</v>
      </c>
      <c r="Z18" s="6" t="n">
        <f aca="false">SIN($A$10*X18)</f>
        <v>0.675110173010131</v>
      </c>
      <c r="AA18" s="6" t="n">
        <f aca="false">COS($A$10*X18)*SIN($A$10*$B$5) - TAN($A$10*U18)*COS($A$10*$B$5)</f>
        <v>0.807514949944606</v>
      </c>
      <c r="AB18" s="6" t="n">
        <f aca="false">IF(OR(AND(Z18*AA18&gt;0), AND(Z18&lt;0,AA18&gt;0)), MOD(ATAN2(AA18,Z18)/$A$10+360,360),  ATAN2(AA18,Z18)/$A$10)</f>
        <v>39.8967791255077</v>
      </c>
      <c r="AC18" s="16" t="n">
        <f aca="false">P18-P17</f>
        <v>1.01831893004163</v>
      </c>
      <c r="AD18" s="17" t="n">
        <f aca="false">(100013989+1670700*COS(3.0984635 + 6283.07585*L18/10)+13956*COS(3.05525 + 12566.1517*L18/10)+3084*COS(5.1985 + 77713.7715*L18/10) +1628*COS(1.1739 + 5753.3849*L18/10)+1576*COS(2.8469 + 7860.4194*L18/10)+925*COS(5.453 + 11506.77*L18/10)+542*COS(4.564 + 3930.21*L18/10)+472*COS(3.661 + 5884.927*L18/10)+346*COS(0.964 + 5507.553*L18/10)+329*COS(5.9 + 5223.694*L18/10)+307*COS(0.299 + 5573.143*L18/10)+243*COS(4.273 + 11790.629*L18/10)+212*COS(5.847 + 1577.344*L18/10)+186*COS(5.022 + 10977.079*L18/10)+175*COS(3.012 + 18849.228*L18/10)+110*COS(5.055 + 5486.778*L18/10)+98*COS(0.89 + 6069.78*L18/10)+86*COS(5.69 + 15720.84*L18/10)+86*COS(1.27 + 161000.69*L18/10)+65*COS(0.27 + 17260.15*L18/10)+63*COS(0.92 + 529.69*L18/10)+57*COS(2.01 + 83996.85*L18/10)+56*COS(5.24 + 71430.7*L18/10)+49*COS(3.25 + 2544.31*L18/10)+47*COS(2.58 + 775.52*L18/10)+45*COS(5.54 + 9437.76*L18/10)+43*COS(6.01 + 6275.96*L18/10)+39*COS(5.36 + 4694*L18/10)+38*COS(2.39 + 8827.39*L18/10)+37*COS(0.83 + 19651.05*L18/10)+37*COS(4.9 + 12139.55*L18/10)+36*COS(1.67 + 12036.46*L18/10)+35*COS(1.84 + 2942.46*L18/10)+33*COS(0.24 + 7084.9*L18/10)+32*COS(0.18 + 5088.63*L18/10)+32*COS(1.78 + 398.15*L18/10)+28*COS(1.21 + 6286.6*L18/10)+28*COS(1.9 + 6279.55*L18/10)+26*COS(4.59 + 10447.39*L18/10) +24.6*COS(3.787 + 8429.241*L18/10)+23.6*COS(0.269 + 796.3*L18/10)+27.8*COS(1.899 + 6279.55*L18/10)+23.9*COS(4.996 + 5856.48*L18/10)+20.3*COS(4.653 + 2146.165*L18/10))/100000000 + (103019*COS(1.10749 + 6283.07585*L18/10) +1721*COS(1.0644 + 12566.1517*L18/10) +702*COS(3.142 + 0*L18/10) +32*COS(1.02 + 18849.23*L18/10) +31*COS(2.84 + 5507.55*L18/10) +25*COS(1.32 + 5223.69*L18/10) +18*COS(1.42 + 1577.34*L18/10) +10*COS(5.91 + 10977.08*L18/10) +9*COS(1.42 + 6275.96*L18/10) +9*COS(0.27 + 5486.78*L18/10))*L18/1000000000  + (4359*COS(5.7846 + 6283.0758*L18/10)*L18^2+124*COS(5.579 + 12566.152*L18/10)*L18^2)/10000000000</f>
        <v>0.983756004508659</v>
      </c>
      <c r="AE18" s="10" t="n">
        <f aca="false">2*959.63/AD18</f>
        <v>1950.95124319834</v>
      </c>
      <c r="AF18" s="0"/>
      <c r="AG18" s="0"/>
    </row>
    <row r="19" customFormat="false" ht="12.8" hidden="false" customHeight="false" outlineLevel="0" collapsed="false">
      <c r="A19" s="0"/>
      <c r="D19" s="28" t="n">
        <f aca="false">K19-INT(275*E19/9)+IF($A$8="leap year",1,2)*INT((E19+9)/12)+30</f>
        <v>18</v>
      </c>
      <c r="E19" s="28" t="n">
        <f aca="false">IF(K19&lt;32,1,INT(9*(IF($A$8="leap year",1,2)+K19)/275+0.98))</f>
        <v>1</v>
      </c>
      <c r="F19" s="20" t="n">
        <f aca="false">ASIN(Y19)*180/PI()</f>
        <v>10.2011121944382</v>
      </c>
      <c r="G19" s="21" t="n">
        <f aca="false">F19+1.02/(TAN($A$10*(F19+10.3/(F19+5.11)))*60)</f>
        <v>10.2896096445609</v>
      </c>
      <c r="H19" s="21" t="n">
        <f aca="false">IF(X19&gt;180,AB19-180,AB19+180)</f>
        <v>219.919329440529</v>
      </c>
      <c r="I19" s="13" t="n">
        <f aca="false">IF(ABS(4*(N19-0.0057183-V19))&lt;20,4*(N19-0.0057183-V19),4*(N19-0.0057183-V19-360))</f>
        <v>-10.4687598871305</v>
      </c>
      <c r="J19" s="29" t="n">
        <f aca="false">INT(365.25*(IF(E19&gt;2,$A$5,$A$5-1)+4716))+INT(30.6001*(IF(E19&lt;3,E19+12,E19)+1))+D19+$C$2/24+2-INT(IF(E19&gt;2,$A$5,$A$5-1)/100)+INT(INT(IF(E19&gt;2,$A$5,$A$5-1)/100)/4)-1524.5</f>
        <v>2459598.125</v>
      </c>
      <c r="K19" s="7" t="n">
        <v>18</v>
      </c>
      <c r="L19" s="30" t="n">
        <f aca="false">(J19-2451545)/36525</f>
        <v>0.220482546201232</v>
      </c>
      <c r="M19" s="6" t="n">
        <f aca="false">MOD(357.5291 + 35999.0503*L19 - 0.0001559*L19^2 - 0.00000048*L19^3,360)</f>
        <v>14.6913633863842</v>
      </c>
      <c r="N19" s="6" t="n">
        <f aca="false">MOD(280.46645 + 36000.76983*L19 + 0.0003032*L19^2,360)</f>
        <v>298.007862062221</v>
      </c>
      <c r="O19" s="6" t="n">
        <f aca="false"> MOD((1.9146 - 0.004817*L19 - 0.000014*L19^2)*SIN(M19*$A$10) + (0.019993 - 0.000101*L19)*SIN(2*M19*$A$10) + 0.00029*SIN(3*M19*$A$10),360)</f>
        <v>0.495296456733002</v>
      </c>
      <c r="P19" s="6" t="n">
        <f aca="false">MOD(N19+O19,360)</f>
        <v>298.503158518954</v>
      </c>
      <c r="Q19" s="31" t="n">
        <f aca="false">COS(P19*$A$10)</f>
        <v>0.477207205694654</v>
      </c>
      <c r="R19" s="7" t="n">
        <f aca="false">COS((23.4393-46.815*L19/3600)*$A$10)*SIN(P19*$A$10)</f>
        <v>-0.806292239494876</v>
      </c>
      <c r="S19" s="7" t="n">
        <f aca="false">SIN((23.4393-46.815*L19/3600)*$A$10)*SIN(P19*$A$10)</f>
        <v>-0.349522685048394</v>
      </c>
      <c r="T19" s="31" t="n">
        <f aca="false">SQRT(1-S19^2)</f>
        <v>0.936927901514605</v>
      </c>
      <c r="U19" s="6" t="n">
        <f aca="false">ATAN(S19/T19)/$A$10</f>
        <v>-20.4581231858494</v>
      </c>
      <c r="V19" s="6" t="n">
        <f aca="false">IF(2*ATAN(R19/(Q19+T19))/$A$10&gt;0, 2*ATAN(R19/(Q19+T19))/$A$10, 2*ATAN(R19/(Q19+T19))/$A$10+360)</f>
        <v>300.619333734003</v>
      </c>
      <c r="W19" s="6" t="n">
        <f aca="false"> MOD(280.46061837 + 360.98564736629*(J19-2451545) + 0.000387933*L19^2 - L19^3/3871000010  + $B$7,360)</f>
        <v>343.002083882689</v>
      </c>
      <c r="X19" s="6" t="n">
        <f aca="false">IF(W19-V19&gt;0,W19-V19,W19-V19+360)</f>
        <v>42.3827501486861</v>
      </c>
      <c r="Y19" s="31" t="n">
        <f aca="false">SIN($A$10*$B$5)*SIN(U19*$A$10) +COS($A$10*$B$5)* COS(U19*$A$10)*COS(X19*$A$10)</f>
        <v>0.177103844954846</v>
      </c>
      <c r="Z19" s="6" t="n">
        <f aca="false">SIN($A$10*X19)</f>
        <v>0.674080032714138</v>
      </c>
      <c r="AA19" s="6" t="n">
        <f aca="false">COS($A$10*X19)*SIN($A$10*$B$5) - TAN($A$10*U19)*COS($A$10*$B$5)</f>
        <v>0.805638204844765</v>
      </c>
      <c r="AB19" s="6" t="n">
        <f aca="false">IF(OR(AND(Z19*AA19&gt;0), AND(Z19&lt;0,AA19&gt;0)), MOD(ATAN2(AA19,Z19)/$A$10+360,360),  ATAN2(AA19,Z19)/$A$10)</f>
        <v>39.9193294405294</v>
      </c>
      <c r="AC19" s="16" t="n">
        <f aca="false">P19-P18</f>
        <v>1.01817337932533</v>
      </c>
      <c r="AD19" s="17" t="n">
        <f aca="false">(100013989+1670700*COS(3.0984635 + 6283.07585*L19/10)+13956*COS(3.05525 + 12566.1517*L19/10)+3084*COS(5.1985 + 77713.7715*L19/10) +1628*COS(1.1739 + 5753.3849*L19/10)+1576*COS(2.8469 + 7860.4194*L19/10)+925*COS(5.453 + 11506.77*L19/10)+542*COS(4.564 + 3930.21*L19/10)+472*COS(3.661 + 5884.927*L19/10)+346*COS(0.964 + 5507.553*L19/10)+329*COS(5.9 + 5223.694*L19/10)+307*COS(0.299 + 5573.143*L19/10)+243*COS(4.273 + 11790.629*L19/10)+212*COS(5.847 + 1577.344*L19/10)+186*COS(5.022 + 10977.079*L19/10)+175*COS(3.012 + 18849.228*L19/10)+110*COS(5.055 + 5486.778*L19/10)+98*COS(0.89 + 6069.78*L19/10)+86*COS(5.69 + 15720.84*L19/10)+86*COS(1.27 + 161000.69*L19/10)+65*COS(0.27 + 17260.15*L19/10)+63*COS(0.92 + 529.69*L19/10)+57*COS(2.01 + 83996.85*L19/10)+56*COS(5.24 + 71430.7*L19/10)+49*COS(3.25 + 2544.31*L19/10)+47*COS(2.58 + 775.52*L19/10)+45*COS(5.54 + 9437.76*L19/10)+43*COS(6.01 + 6275.96*L19/10)+39*COS(5.36 + 4694*L19/10)+38*COS(2.39 + 8827.39*L19/10)+37*COS(0.83 + 19651.05*L19/10)+37*COS(4.9 + 12139.55*L19/10)+36*COS(1.67 + 12036.46*L19/10)+35*COS(1.84 + 2942.46*L19/10)+33*COS(0.24 + 7084.9*L19/10)+32*COS(0.18 + 5088.63*L19/10)+32*COS(1.78 + 398.15*L19/10)+28*COS(1.21 + 6286.6*L19/10)+28*COS(1.9 + 6279.55*L19/10)+26*COS(4.59 + 10447.39*L19/10) +24.6*COS(3.787 + 8429.241*L19/10)+23.6*COS(0.269 + 796.3*L19/10)+27.8*COS(1.899 + 6279.55*L19/10)+23.9*COS(4.996 + 5856.48*L19/10)+20.3*COS(4.653 + 2146.165*L19/10))/100000000 + (103019*COS(1.10749 + 6283.07585*L19/10) +1721*COS(1.0644 + 12566.1517*L19/10) +702*COS(3.142 + 0*L19/10) +32*COS(1.02 + 18849.23*L19/10) +31*COS(2.84 + 5507.55*L19/10) +25*COS(1.32 + 5223.69*L19/10) +18*COS(1.42 + 1577.34*L19/10) +10*COS(5.91 + 10977.08*L19/10) +9*COS(1.42 + 6275.96*L19/10) +9*COS(0.27 + 5486.78*L19/10))*L19/1000000000  + (4359*COS(5.7846 + 6283.0758*L19/10)*L19^2+124*COS(5.579 + 12566.152*L19/10)*L19^2)/10000000000</f>
        <v>0.983828298594714</v>
      </c>
      <c r="AE19" s="10" t="n">
        <f aca="false">2*959.63/AD19</f>
        <v>1950.8078825761</v>
      </c>
      <c r="AF19" s="0"/>
      <c r="AG19" s="0"/>
    </row>
    <row r="20" customFormat="false" ht="12.8" hidden="false" customHeight="false" outlineLevel="0" collapsed="false">
      <c r="A20" s="0"/>
      <c r="D20" s="28" t="n">
        <f aca="false">K20-INT(275*E20/9)+IF($A$8="leap year",1,2)*INT((E20+9)/12)+30</f>
        <v>19</v>
      </c>
      <c r="E20" s="28" t="n">
        <f aca="false">IF(K20&lt;32,1,INT(9*(IF($A$8="leap year",1,2)+K20)/275+0.98))</f>
        <v>1</v>
      </c>
      <c r="F20" s="20" t="n">
        <f aca="false">ASIN(Y20)*180/PI()</f>
        <v>10.4209319920176</v>
      </c>
      <c r="G20" s="21" t="n">
        <f aca="false">F20+1.02/(TAN($A$10*(F20+10.3/(F20+5.11)))*60)</f>
        <v>10.5077089793707</v>
      </c>
      <c r="H20" s="21" t="n">
        <f aca="false">IF(X20&gt;180,AB20-180,AB20+180)</f>
        <v>219.947180867205</v>
      </c>
      <c r="I20" s="13" t="n">
        <f aca="false">IF(ABS(4*(N20-0.0057183-V20))&lt;20,4*(N20-0.0057183-V20),4*(N20-0.0057183-V20-360))</f>
        <v>-10.7765037750162</v>
      </c>
      <c r="J20" s="29" t="n">
        <f aca="false">INT(365.25*(IF(E20&gt;2,$A$5,$A$5-1)+4716))+INT(30.6001*(IF(E20&lt;3,E20+12,E20)+1))+D20+$C$2/24+2-INT(IF(E20&gt;2,$A$5,$A$5-1)/100)+INT(INT(IF(E20&gt;2,$A$5,$A$5-1)/100)/4)-1524.5</f>
        <v>2459599.125</v>
      </c>
      <c r="K20" s="7" t="n">
        <v>19</v>
      </c>
      <c r="L20" s="30" t="n">
        <f aca="false">(J20-2451545)/36525</f>
        <v>0.220509924709103</v>
      </c>
      <c r="M20" s="6" t="n">
        <f aca="false">MOD(357.5291 + 35999.0503*L20 - 0.0001559*L20^2 - 0.00000048*L20^3,360)</f>
        <v>15.6769636664994</v>
      </c>
      <c r="N20" s="6" t="n">
        <f aca="false">MOD(280.46645 + 36000.76983*L20 + 0.0003032*L20^2,360)</f>
        <v>298.993509426047</v>
      </c>
      <c r="O20" s="6" t="n">
        <f aca="false"> MOD((1.9146 - 0.004817*L20 - 0.000014*L20^2)*SIN(M20*$A$10) + (0.019993 - 0.000101*L20)*SIN(2*M20*$A$10) + 0.00029*SIN(3*M20*$A$10),360)</f>
        <v>0.527666734559119</v>
      </c>
      <c r="P20" s="6" t="n">
        <f aca="false">MOD(N20+O20,360)</f>
        <v>299.521176160606</v>
      </c>
      <c r="Q20" s="31" t="n">
        <f aca="false">COS(P20*$A$10)</f>
        <v>0.492745204467915</v>
      </c>
      <c r="R20" s="7" t="n">
        <f aca="false">COS((23.4393-46.815*L20/3600)*$A$10)*SIN(P20*$A$10)</f>
        <v>-0.798385974172645</v>
      </c>
      <c r="S20" s="7" t="n">
        <f aca="false">SIN((23.4393-46.815*L20/3600)*$A$10)*SIN(P20*$A$10)</f>
        <v>-0.34609536217388</v>
      </c>
      <c r="T20" s="31" t="n">
        <f aca="false">SQRT(1-S20^2)</f>
        <v>0.938199339310005</v>
      </c>
      <c r="U20" s="6" t="n">
        <f aca="false">ATAN(S20/T20)/$A$10</f>
        <v>-20.2486750878372</v>
      </c>
      <c r="V20" s="6" t="n">
        <f aca="false">IF(2*ATAN(R20/(Q20+T20))/$A$10&gt;0, 2*ATAN(R20/(Q20+T20))/$A$10, 2*ATAN(R20/(Q20+T20))/$A$10+360)</f>
        <v>301.681917069801</v>
      </c>
      <c r="W20" s="6" t="n">
        <f aca="false"> MOD(280.46061837 + 360.98564736629*(J20-2451545) + 0.000387933*L20^2 - L20^3/3871000010  + $B$7,360)</f>
        <v>343.987731253728</v>
      </c>
      <c r="X20" s="6" t="n">
        <f aca="false">IF(W20-V20&gt;0,W20-V20,W20-V20+360)</f>
        <v>42.305814183927</v>
      </c>
      <c r="Y20" s="31" t="n">
        <f aca="false">SIN($A$10*$B$5)*SIN(U20*$A$10) +COS($A$10*$B$5)* COS(U20*$A$10)*COS(X20*$A$10)</f>
        <v>0.18087846350517</v>
      </c>
      <c r="Z20" s="6" t="n">
        <f aca="false">SIN($A$10*X20)</f>
        <v>0.673087565332324</v>
      </c>
      <c r="AA20" s="6" t="n">
        <f aca="false">COS($A$10*X20)*SIN($A$10*$B$5) - TAN($A$10*U20)*COS($A$10*$B$5)</f>
        <v>0.803657952434198</v>
      </c>
      <c r="AB20" s="6" t="n">
        <f aca="false">IF(OR(AND(Z20*AA20&gt;0), AND(Z20&lt;0,AA20&gt;0)), MOD(ATAN2(AA20,Z20)/$A$10+360,360),  ATAN2(AA20,Z20)/$A$10)</f>
        <v>39.9471808672048</v>
      </c>
      <c r="AC20" s="16" t="n">
        <f aca="false">P20-P19</f>
        <v>1.01801764165259</v>
      </c>
      <c r="AD20" s="17" t="n">
        <f aca="false">(100013989+1670700*COS(3.0984635 + 6283.07585*L20/10)+13956*COS(3.05525 + 12566.1517*L20/10)+3084*COS(5.1985 + 77713.7715*L20/10) +1628*COS(1.1739 + 5753.3849*L20/10)+1576*COS(2.8469 + 7860.4194*L20/10)+925*COS(5.453 + 11506.77*L20/10)+542*COS(4.564 + 3930.21*L20/10)+472*COS(3.661 + 5884.927*L20/10)+346*COS(0.964 + 5507.553*L20/10)+329*COS(5.9 + 5223.694*L20/10)+307*COS(0.299 + 5573.143*L20/10)+243*COS(4.273 + 11790.629*L20/10)+212*COS(5.847 + 1577.344*L20/10)+186*COS(5.022 + 10977.079*L20/10)+175*COS(3.012 + 18849.228*L20/10)+110*COS(5.055 + 5486.778*L20/10)+98*COS(0.89 + 6069.78*L20/10)+86*COS(5.69 + 15720.84*L20/10)+86*COS(1.27 + 161000.69*L20/10)+65*COS(0.27 + 17260.15*L20/10)+63*COS(0.92 + 529.69*L20/10)+57*COS(2.01 + 83996.85*L20/10)+56*COS(5.24 + 71430.7*L20/10)+49*COS(3.25 + 2544.31*L20/10)+47*COS(2.58 + 775.52*L20/10)+45*COS(5.54 + 9437.76*L20/10)+43*COS(6.01 + 6275.96*L20/10)+39*COS(5.36 + 4694*L20/10)+38*COS(2.39 + 8827.39*L20/10)+37*COS(0.83 + 19651.05*L20/10)+37*COS(4.9 + 12139.55*L20/10)+36*COS(1.67 + 12036.46*L20/10)+35*COS(1.84 + 2942.46*L20/10)+33*COS(0.24 + 7084.9*L20/10)+32*COS(0.18 + 5088.63*L20/10)+32*COS(1.78 + 398.15*L20/10)+28*COS(1.21 + 6286.6*L20/10)+28*COS(1.9 + 6279.55*L20/10)+26*COS(4.59 + 10447.39*L20/10) +24.6*COS(3.787 + 8429.241*L20/10)+23.6*COS(0.269 + 796.3*L20/10)+27.8*COS(1.899 + 6279.55*L20/10)+23.9*COS(4.996 + 5856.48*L20/10)+20.3*COS(4.653 + 2146.165*L20/10))/100000000 + (103019*COS(1.10749 + 6283.07585*L20/10) +1721*COS(1.0644 + 12566.1517*L20/10) +702*COS(3.142 + 0*L20/10) +32*COS(1.02 + 18849.23*L20/10) +31*COS(2.84 + 5507.55*L20/10) +25*COS(1.32 + 5223.69*L20/10) +18*COS(1.42 + 1577.34*L20/10) +10*COS(5.91 + 10977.08*L20/10) +9*COS(1.42 + 6275.96*L20/10) +9*COS(0.27 + 5486.78*L20/10))*L20/1000000000  + (4359*COS(5.7846 + 6283.0758*L20/10)*L20^2+124*COS(5.579 + 12566.152*L20/10)*L20^2)/10000000000</f>
        <v>0.983906790533758</v>
      </c>
      <c r="AE20" s="10" t="n">
        <f aca="false">2*959.63/AD20</f>
        <v>1950.652255341</v>
      </c>
      <c r="AF20" s="0"/>
      <c r="AG20" s="0"/>
    </row>
    <row r="21" customFormat="false" ht="12.8" hidden="false" customHeight="false" outlineLevel="0" collapsed="false">
      <c r="A21" s="0"/>
      <c r="D21" s="28" t="n">
        <f aca="false">K21-INT(275*E21/9)+IF($A$8="leap year",1,2)*INT((E21+9)/12)+30</f>
        <v>20</v>
      </c>
      <c r="E21" s="28" t="n">
        <f aca="false">IF(K21&lt;32,1,INT(9*(IF($A$8="leap year",1,2)+K21)/275+0.98))</f>
        <v>1</v>
      </c>
      <c r="F21" s="20" t="n">
        <f aca="false">ASIN(Y21)*180/PI()</f>
        <v>10.6452333756693</v>
      </c>
      <c r="G21" s="21" t="n">
        <f aca="false">F21+1.02/(TAN($A$10*(F21+10.3/(F21+5.11)))*60)</f>
        <v>10.7303179137501</v>
      </c>
      <c r="H21" s="21" t="n">
        <f aca="false">IF(X21&gt;180,AB21-180,AB21+180)</f>
        <v>219.980359550621</v>
      </c>
      <c r="I21" s="13" t="n">
        <f aca="false">IF(ABS(4*(N21-0.0057183-V21))&lt;20,4*(N21-0.0057183-V21),4*(N21-0.0057183-V21-360))</f>
        <v>-11.0719366623391</v>
      </c>
      <c r="J21" s="29" t="n">
        <f aca="false">INT(365.25*(IF(E21&gt;2,$A$5,$A$5-1)+4716))+INT(30.6001*(IF(E21&lt;3,E21+12,E21)+1))+D21+$C$2/24+2-INT(IF(E21&gt;2,$A$5,$A$5-1)/100)+INT(INT(IF(E21&gt;2,$A$5,$A$5-1)/100)/4)-1524.5</f>
        <v>2459600.125</v>
      </c>
      <c r="K21" s="7" t="n">
        <v>20</v>
      </c>
      <c r="L21" s="30" t="n">
        <f aca="false">(J21-2451545)/36525</f>
        <v>0.220537303216975</v>
      </c>
      <c r="M21" s="6" t="n">
        <f aca="false">MOD(357.5291 + 35999.0503*L21 - 0.0001559*L21^2 - 0.00000048*L21^3,360)</f>
        <v>16.6625639466147</v>
      </c>
      <c r="N21" s="6" t="n">
        <f aca="false">MOD(280.46645 + 36000.76983*L21 + 0.0003032*L21^2,360)</f>
        <v>299.979156789872</v>
      </c>
      <c r="O21" s="6" t="n">
        <f aca="false"> MOD((1.9146 - 0.004817*L21 - 0.000014*L21^2)*SIN(M21*$A$10) + (0.019993 - 0.000101*L21)*SIN(2*M21*$A$10) + 0.00029*SIN(3*M21*$A$10),360)</f>
        <v>0.559871145403085</v>
      </c>
      <c r="P21" s="6" t="n">
        <f aca="false">MOD(N21+O21,360)</f>
        <v>300.539027935275</v>
      </c>
      <c r="Q21" s="31" t="n">
        <f aca="false">COS(P21*$A$10)</f>
        <v>0.508125157633246</v>
      </c>
      <c r="R21" s="7" t="n">
        <f aca="false">COS((23.4393-46.815*L21/3600)*$A$10)*SIN(P21*$A$10)</f>
        <v>-0.790229019981542</v>
      </c>
      <c r="S21" s="7" t="n">
        <f aca="false">SIN((23.4393-46.815*L21/3600)*$A$10)*SIN(P21*$A$10)</f>
        <v>-0.342559367349954</v>
      </c>
      <c r="T21" s="31" t="n">
        <f aca="false">SQRT(1-S21^2)</f>
        <v>0.939496184048024</v>
      </c>
      <c r="U21" s="6" t="n">
        <f aca="false">ATAN(S21/T21)/$A$10</f>
        <v>-20.0328814857519</v>
      </c>
      <c r="V21" s="6" t="n">
        <f aca="false">IF(2*ATAN(R21/(Q21+T21))/$A$10&gt;0, 2*ATAN(R21/(Q21+T21))/$A$10, 2*ATAN(R21/(Q21+T21))/$A$10+360)</f>
        <v>302.741422655457</v>
      </c>
      <c r="W21" s="6" t="n">
        <f aca="false"> MOD(280.46061837 + 360.98564736629*(J21-2451545) + 0.000387933*L21^2 - L21^3/3871000010  + $B$7,360)</f>
        <v>344.973378624301</v>
      </c>
      <c r="X21" s="6" t="n">
        <f aca="false">IF(W21-V21&gt;0,W21-V21,W21-V21+360)</f>
        <v>42.2319559688447</v>
      </c>
      <c r="Y21" s="31" t="n">
        <f aca="false">SIN($A$10*$B$5)*SIN(U21*$A$10) +COS($A$10*$B$5)* COS(U21*$A$10)*COS(X21*$A$10)</f>
        <v>0.184727292491391</v>
      </c>
      <c r="Z21" s="6" t="n">
        <f aca="false">SIN($A$10*X21)</f>
        <v>0.672133658863669</v>
      </c>
      <c r="AA21" s="6" t="n">
        <f aca="false">COS($A$10*X21)*SIN($A$10*$B$5) - TAN($A$10*U21)*COS($A$10*$B$5)</f>
        <v>0.801575564823021</v>
      </c>
      <c r="AB21" s="6" t="n">
        <f aca="false">IF(OR(AND(Z21*AA21&gt;0), AND(Z21&lt;0,AA21&gt;0)), MOD(ATAN2(AA21,Z21)/$A$10+360,360),  ATAN2(AA21,Z21)/$A$10)</f>
        <v>39.9803595506206</v>
      </c>
      <c r="AC21" s="16" t="n">
        <f aca="false">P21-P20</f>
        <v>1.01785177466866</v>
      </c>
      <c r="AD21" s="17" t="n">
        <f aca="false">(100013989+1670700*COS(3.0984635 + 6283.07585*L21/10)+13956*COS(3.05525 + 12566.1517*L21/10)+3084*COS(5.1985 + 77713.7715*L21/10) +1628*COS(1.1739 + 5753.3849*L21/10)+1576*COS(2.8469 + 7860.4194*L21/10)+925*COS(5.453 + 11506.77*L21/10)+542*COS(4.564 + 3930.21*L21/10)+472*COS(3.661 + 5884.927*L21/10)+346*COS(0.964 + 5507.553*L21/10)+329*COS(5.9 + 5223.694*L21/10)+307*COS(0.299 + 5573.143*L21/10)+243*COS(4.273 + 11790.629*L21/10)+212*COS(5.847 + 1577.344*L21/10)+186*COS(5.022 + 10977.079*L21/10)+175*COS(3.012 + 18849.228*L21/10)+110*COS(5.055 + 5486.778*L21/10)+98*COS(0.89 + 6069.78*L21/10)+86*COS(5.69 + 15720.84*L21/10)+86*COS(1.27 + 161000.69*L21/10)+65*COS(0.27 + 17260.15*L21/10)+63*COS(0.92 + 529.69*L21/10)+57*COS(2.01 + 83996.85*L21/10)+56*COS(5.24 + 71430.7*L21/10)+49*COS(3.25 + 2544.31*L21/10)+47*COS(2.58 + 775.52*L21/10)+45*COS(5.54 + 9437.76*L21/10)+43*COS(6.01 + 6275.96*L21/10)+39*COS(5.36 + 4694*L21/10)+38*COS(2.39 + 8827.39*L21/10)+37*COS(0.83 + 19651.05*L21/10)+37*COS(4.9 + 12139.55*L21/10)+36*COS(1.67 + 12036.46*L21/10)+35*COS(1.84 + 2942.46*L21/10)+33*COS(0.24 + 7084.9*L21/10)+32*COS(0.18 + 5088.63*L21/10)+32*COS(1.78 + 398.15*L21/10)+28*COS(1.21 + 6286.6*L21/10)+28*COS(1.9 + 6279.55*L21/10)+26*COS(4.59 + 10447.39*L21/10) +24.6*COS(3.787 + 8429.241*L21/10)+23.6*COS(0.269 + 796.3*L21/10)+27.8*COS(1.899 + 6279.55*L21/10)+23.9*COS(4.996 + 5856.48*L21/10)+20.3*COS(4.653 + 2146.165*L21/10))/100000000 + (103019*COS(1.10749 + 6283.07585*L21/10) +1721*COS(1.0644 + 12566.1517*L21/10) +702*COS(3.142 + 0*L21/10) +32*COS(1.02 + 18849.23*L21/10) +31*COS(2.84 + 5507.55*L21/10) +25*COS(1.32 + 5223.69*L21/10) +18*COS(1.42 + 1577.34*L21/10) +10*COS(5.91 + 10977.08*L21/10) +9*COS(1.42 + 6275.96*L21/10) +9*COS(0.27 + 5486.78*L21/10))*L21/1000000000  + (4359*COS(5.7846 + 6283.0758*L21/10)*L21^2+124*COS(5.579 + 12566.152*L21/10)*L21^2)/10000000000</f>
        <v>0.98399143866094</v>
      </c>
      <c r="AE21" s="10" t="n">
        <f aca="false">2*959.63/AD21</f>
        <v>1950.48444995804</v>
      </c>
      <c r="AF21" s="0"/>
      <c r="AG21" s="0"/>
    </row>
    <row r="22" customFormat="false" ht="12.8" hidden="false" customHeight="false" outlineLevel="0" collapsed="false">
      <c r="A22" s="0"/>
      <c r="D22" s="28" t="n">
        <f aca="false">K22-INT(275*E22/9)+IF($A$8="leap year",1,2)*INT((E22+9)/12)+30</f>
        <v>21</v>
      </c>
      <c r="E22" s="28" t="n">
        <f aca="false">IF(K22&lt;32,1,INT(9*(IF($A$8="leap year",1,2)+K22)/275+0.98))</f>
        <v>1</v>
      </c>
      <c r="F22" s="20" t="n">
        <f aca="false">ASIN(Y22)*180/PI()</f>
        <v>10.8739072404702</v>
      </c>
      <c r="G22" s="21" t="n">
        <f aca="false">F22+1.02/(TAN($A$10*(F22+10.3/(F22+5.11)))*60)</f>
        <v>10.9573284790656</v>
      </c>
      <c r="H22" s="21" t="n">
        <f aca="false">IF(X22&gt;180,AB22-180,AB22+180)</f>
        <v>220.018888613609</v>
      </c>
      <c r="I22" s="13" t="n">
        <f aca="false">IF(ABS(4*(N22-0.0057183-V22))&lt;20,4*(N22-0.0057183-V22),4*(N22-0.0057183-V22-360))</f>
        <v>-11.3548476230508</v>
      </c>
      <c r="J22" s="29" t="n">
        <f aca="false">INT(365.25*(IF(E22&gt;2,$A$5,$A$5-1)+4716))+INT(30.6001*(IF(E22&lt;3,E22+12,E22)+1))+D22+$C$2/24+2-INT(IF(E22&gt;2,$A$5,$A$5-1)/100)+INT(INT(IF(E22&gt;2,$A$5,$A$5-1)/100)/4)-1524.5</f>
        <v>2459601.125</v>
      </c>
      <c r="K22" s="7" t="n">
        <v>21</v>
      </c>
      <c r="L22" s="30" t="n">
        <f aca="false">(J22-2451545)/36525</f>
        <v>0.220564681724846</v>
      </c>
      <c r="M22" s="6" t="n">
        <f aca="false">MOD(357.5291 + 35999.0503*L22 - 0.0001559*L22^2 - 0.00000048*L22^3,360)</f>
        <v>17.6481642267263</v>
      </c>
      <c r="N22" s="6" t="n">
        <f aca="false">MOD(280.46645 + 36000.76983*L22 + 0.0003032*L22^2,360)</f>
        <v>300.964804153698</v>
      </c>
      <c r="O22" s="6" t="n">
        <f aca="false"> MOD((1.9146 - 0.004817*L22 - 0.000014*L22^2)*SIN(M22*$A$10) + (0.019993 - 0.000101*L22)*SIN(2*M22*$A$10) + 0.00029*SIN(3*M22*$A$10),360)</f>
        <v>0.591899621292167</v>
      </c>
      <c r="P22" s="6" t="n">
        <f aca="false">MOD(N22+O22,360)</f>
        <v>301.556703774991</v>
      </c>
      <c r="Q22" s="31" t="n">
        <f aca="false">COS(P22*$A$10)</f>
        <v>0.523342139020885</v>
      </c>
      <c r="R22" s="7" t="n">
        <f aca="false">COS((23.4393-46.815*L22/3600)*$A$10)*SIN(P22*$A$10)</f>
        <v>-0.781824158023034</v>
      </c>
      <c r="S22" s="7" t="n">
        <f aca="false">SIN((23.4393-46.815*L22/3600)*$A$10)*SIN(P22*$A$10)</f>
        <v>-0.338915906172341</v>
      </c>
      <c r="T22" s="31" t="n">
        <f aca="false">SQRT(1-S22^2)</f>
        <v>0.940816671059448</v>
      </c>
      <c r="U22" s="6" t="n">
        <f aca="false">ATAN(S22/T22)/$A$10</f>
        <v>-19.8108389820652</v>
      </c>
      <c r="V22" s="6" t="n">
        <f aca="false">IF(2*ATAN(R22/(Q22+T22))/$A$10&gt;0, 2*ATAN(R22/(Q22+T22))/$A$10, 2*ATAN(R22/(Q22+T22))/$A$10+360)</f>
        <v>303.797797759461</v>
      </c>
      <c r="W22" s="6" t="n">
        <f aca="false"> MOD(280.46061837 + 360.98564736629*(J22-2451545) + 0.000387933*L22^2 - L22^3/3871000010  + $B$7,360)</f>
        <v>345.95902599534</v>
      </c>
      <c r="X22" s="6" t="n">
        <f aca="false">IF(W22-V22&gt;0,W22-V22,W22-V22+360)</f>
        <v>42.1612282358791</v>
      </c>
      <c r="Y22" s="31" t="n">
        <f aca="false">SIN($A$10*$B$5)*SIN(U22*$A$10) +COS($A$10*$B$5)* COS(U22*$A$10)*COS(X22*$A$10)</f>
        <v>0.188648234916648</v>
      </c>
      <c r="Z22" s="6" t="n">
        <f aca="false">SIN($A$10*X22)</f>
        <v>0.671219136843071</v>
      </c>
      <c r="AA22" s="6" t="n">
        <f aca="false">COS($A$10*X22)*SIN($A$10*$B$5) - TAN($A$10*U22)*COS($A$10*$B$5)</f>
        <v>0.79939246972086</v>
      </c>
      <c r="AB22" s="6" t="n">
        <f aca="false">IF(OR(AND(Z22*AA22&gt;0), AND(Z22&lt;0,AA22&gt;0)), MOD(ATAN2(AA22,Z22)/$A$10+360,360),  ATAN2(AA22,Z22)/$A$10)</f>
        <v>40.018888613609</v>
      </c>
      <c r="AC22" s="16" t="n">
        <f aca="false">P22-P21</f>
        <v>1.01767583971559</v>
      </c>
      <c r="AD22" s="17" t="n">
        <f aca="false">(100013989+1670700*COS(3.0984635 + 6283.07585*L22/10)+13956*COS(3.05525 + 12566.1517*L22/10)+3084*COS(5.1985 + 77713.7715*L22/10) +1628*COS(1.1739 + 5753.3849*L22/10)+1576*COS(2.8469 + 7860.4194*L22/10)+925*COS(5.453 + 11506.77*L22/10)+542*COS(4.564 + 3930.21*L22/10)+472*COS(3.661 + 5884.927*L22/10)+346*COS(0.964 + 5507.553*L22/10)+329*COS(5.9 + 5223.694*L22/10)+307*COS(0.299 + 5573.143*L22/10)+243*COS(4.273 + 11790.629*L22/10)+212*COS(5.847 + 1577.344*L22/10)+186*COS(5.022 + 10977.079*L22/10)+175*COS(3.012 + 18849.228*L22/10)+110*COS(5.055 + 5486.778*L22/10)+98*COS(0.89 + 6069.78*L22/10)+86*COS(5.69 + 15720.84*L22/10)+86*COS(1.27 + 161000.69*L22/10)+65*COS(0.27 + 17260.15*L22/10)+63*COS(0.92 + 529.69*L22/10)+57*COS(2.01 + 83996.85*L22/10)+56*COS(5.24 + 71430.7*L22/10)+49*COS(3.25 + 2544.31*L22/10)+47*COS(2.58 + 775.52*L22/10)+45*COS(5.54 + 9437.76*L22/10)+43*COS(6.01 + 6275.96*L22/10)+39*COS(5.36 + 4694*L22/10)+38*COS(2.39 + 8827.39*L22/10)+37*COS(0.83 + 19651.05*L22/10)+37*COS(4.9 + 12139.55*L22/10)+36*COS(1.67 + 12036.46*L22/10)+35*COS(1.84 + 2942.46*L22/10)+33*COS(0.24 + 7084.9*L22/10)+32*COS(0.18 + 5088.63*L22/10)+32*COS(1.78 + 398.15*L22/10)+28*COS(1.21 + 6286.6*L22/10)+28*COS(1.9 + 6279.55*L22/10)+26*COS(4.59 + 10447.39*L22/10) +24.6*COS(3.787 + 8429.241*L22/10)+23.6*COS(0.269 + 796.3*L22/10)+27.8*COS(1.899 + 6279.55*L22/10)+23.9*COS(4.996 + 5856.48*L22/10)+20.3*COS(4.653 + 2146.165*L22/10))/100000000 + (103019*COS(1.10749 + 6283.07585*L22/10) +1721*COS(1.0644 + 12566.1517*L22/10) +702*COS(3.142 + 0*L22/10) +32*COS(1.02 + 18849.23*L22/10) +31*COS(2.84 + 5507.55*L22/10) +25*COS(1.32 + 5223.69*L22/10) +18*COS(1.42 + 1577.34*L22/10) +10*COS(5.91 + 10977.08*L22/10) +9*COS(1.42 + 6275.96*L22/10) +9*COS(0.27 + 5486.78*L22/10))*L22/1000000000  + (4359*COS(5.7846 + 6283.0758*L22/10)*L22^2+124*COS(5.579 + 12566.152*L22/10)*L22^2)/10000000000</f>
        <v>0.98408214507132</v>
      </c>
      <c r="AE22" s="10" t="n">
        <f aca="false">2*959.63/AD22</f>
        <v>1950.30466675209</v>
      </c>
      <c r="AF22" s="0"/>
      <c r="AG22" s="0"/>
    </row>
    <row r="23" customFormat="false" ht="12.8" hidden="false" customHeight="false" outlineLevel="0" collapsed="false">
      <c r="A23" s="0"/>
      <c r="D23" s="28" t="n">
        <f aca="false">K23-INT(275*E23/9)+IF($A$8="leap year",1,2)*INT((E23+9)/12)+30</f>
        <v>22</v>
      </c>
      <c r="E23" s="28" t="n">
        <f aca="false">IF(K23&lt;32,1,INT(9*(IF($A$8="leap year",1,2)+K23)/275+0.98))</f>
        <v>1</v>
      </c>
      <c r="F23" s="20" t="n">
        <f aca="false">ASIN(Y23)*180/PI()</f>
        <v>11.1068438029549</v>
      </c>
      <c r="G23" s="21" t="n">
        <f aca="false">F23+1.02/(TAN($A$10*(F23+10.3/(F23+5.11)))*60)</f>
        <v>11.188631831952</v>
      </c>
      <c r="H23" s="21" t="n">
        <f aca="false">IF(X23&gt;180,AB23-180,AB23+180)</f>
        <v>220.062788157082</v>
      </c>
      <c r="I23" s="13" t="n">
        <f aca="false">IF(ABS(4*(N23-0.0057183-V23))&lt;20,4*(N23-0.0057183-V23),4*(N23-0.0057183-V23-360))</f>
        <v>-11.6250448340966</v>
      </c>
      <c r="J23" s="29" t="n">
        <f aca="false">INT(365.25*(IF(E23&gt;2,$A$5,$A$5-1)+4716))+INT(30.6001*(IF(E23&lt;3,E23+12,E23)+1))+D23+$C$2/24+2-INT(IF(E23&gt;2,$A$5,$A$5-1)/100)+INT(INT(IF(E23&gt;2,$A$5,$A$5-1)/100)/4)-1524.5</f>
        <v>2459602.125</v>
      </c>
      <c r="K23" s="7" t="n">
        <v>22</v>
      </c>
      <c r="L23" s="30" t="n">
        <f aca="false">(J23-2451545)/36525</f>
        <v>0.220592060232717</v>
      </c>
      <c r="M23" s="6" t="n">
        <f aca="false">MOD(357.5291 + 35999.0503*L23 - 0.0001559*L23^2 - 0.00000048*L23^3,360)</f>
        <v>18.6337645068397</v>
      </c>
      <c r="N23" s="6" t="n">
        <f aca="false">MOD(280.46645 + 36000.76983*L23 + 0.0003032*L23^2,360)</f>
        <v>301.950451517525</v>
      </c>
      <c r="O23" s="6" t="n">
        <f aca="false"> MOD((1.9146 - 0.004817*L23 - 0.000014*L23^2)*SIN(M23*$A$10) + (0.019993 - 0.000101*L23)*SIN(2*M23*$A$10) + 0.00029*SIN(3*M23*$A$10),360)</f>
        <v>0.623742159240231</v>
      </c>
      <c r="P23" s="6" t="n">
        <f aca="false">MOD(N23+O23,360)</f>
        <v>302.574193676765</v>
      </c>
      <c r="Q23" s="31" t="n">
        <f aca="false">COS(P23*$A$10)</f>
        <v>0.538391285339254</v>
      </c>
      <c r="R23" s="7" t="n">
        <f aca="false">COS((23.4393-46.815*L23/3600)*$A$10)*SIN(P23*$A$10)</f>
        <v>-0.773174254643798</v>
      </c>
      <c r="S23" s="7" t="n">
        <f aca="false">SIN((23.4393-46.815*L23/3600)*$A$10)*SIN(P23*$A$10)</f>
        <v>-0.335166221189953</v>
      </c>
      <c r="T23" s="31" t="n">
        <f aca="false">SQRT(1-S23^2)</f>
        <v>0.942159012148824</v>
      </c>
      <c r="U23" s="6" t="n">
        <f aca="false">ATAN(S23/T23)/$A$10</f>
        <v>-19.5826460830009</v>
      </c>
      <c r="V23" s="6" t="n">
        <f aca="false">IF(2*ATAN(R23/(Q23+T23))/$A$10&gt;0, 2*ATAN(R23/(Q23+T23))/$A$10, 2*ATAN(R23/(Q23+T23))/$A$10+360)</f>
        <v>304.850994426049</v>
      </c>
      <c r="W23" s="6" t="n">
        <f aca="false"> MOD(280.46061837 + 360.98564736629*(J23-2451545) + 0.000387933*L23^2 - L23^3/3871000010  + $B$7,360)</f>
        <v>346.944673366379</v>
      </c>
      <c r="X23" s="6" t="n">
        <f aca="false">IF(W23-V23&gt;0,W23-V23,W23-V23+360)</f>
        <v>42.0936789403299</v>
      </c>
      <c r="Y23" s="31" t="n">
        <f aca="false">SIN($A$10*$B$5)*SIN(U23*$A$10) +COS($A$10*$B$5)* COS(U23*$A$10)*COS(X23*$A$10)</f>
        <v>0.192639177513942</v>
      </c>
      <c r="Z23" s="6" t="n">
        <f aca="false">SIN($A$10*X23)</f>
        <v>0.670344757653144</v>
      </c>
      <c r="AA23" s="6" t="n">
        <f aca="false">COS($A$10*X23)*SIN($A$10*$B$5) - TAN($A$10*U23)*COS($A$10*$B$5)</f>
        <v>0.797110146436706</v>
      </c>
      <c r="AB23" s="6" t="n">
        <f aca="false">IF(OR(AND(Z23*AA23&gt;0), AND(Z23&lt;0,AA23&gt;0)), MOD(ATAN2(AA23,Z23)/$A$10+360,360),  ATAN2(AA23,Z23)/$A$10)</f>
        <v>40.0627881570815</v>
      </c>
      <c r="AC23" s="16" t="n">
        <f aca="false">P23-P22</f>
        <v>1.01748990177458</v>
      </c>
      <c r="AD23" s="17" t="n">
        <f aca="false">(100013989+1670700*COS(3.0984635 + 6283.07585*L23/10)+13956*COS(3.05525 + 12566.1517*L23/10)+3084*COS(5.1985 + 77713.7715*L23/10) +1628*COS(1.1739 + 5753.3849*L23/10)+1576*COS(2.8469 + 7860.4194*L23/10)+925*COS(5.453 + 11506.77*L23/10)+542*COS(4.564 + 3930.21*L23/10)+472*COS(3.661 + 5884.927*L23/10)+346*COS(0.964 + 5507.553*L23/10)+329*COS(5.9 + 5223.694*L23/10)+307*COS(0.299 + 5573.143*L23/10)+243*COS(4.273 + 11790.629*L23/10)+212*COS(5.847 + 1577.344*L23/10)+186*COS(5.022 + 10977.079*L23/10)+175*COS(3.012 + 18849.228*L23/10)+110*COS(5.055 + 5486.778*L23/10)+98*COS(0.89 + 6069.78*L23/10)+86*COS(5.69 + 15720.84*L23/10)+86*COS(1.27 + 161000.69*L23/10)+65*COS(0.27 + 17260.15*L23/10)+63*COS(0.92 + 529.69*L23/10)+57*COS(2.01 + 83996.85*L23/10)+56*COS(5.24 + 71430.7*L23/10)+49*COS(3.25 + 2544.31*L23/10)+47*COS(2.58 + 775.52*L23/10)+45*COS(5.54 + 9437.76*L23/10)+43*COS(6.01 + 6275.96*L23/10)+39*COS(5.36 + 4694*L23/10)+38*COS(2.39 + 8827.39*L23/10)+37*COS(0.83 + 19651.05*L23/10)+37*COS(4.9 + 12139.55*L23/10)+36*COS(1.67 + 12036.46*L23/10)+35*COS(1.84 + 2942.46*L23/10)+33*COS(0.24 + 7084.9*L23/10)+32*COS(0.18 + 5088.63*L23/10)+32*COS(1.78 + 398.15*L23/10)+28*COS(1.21 + 6286.6*L23/10)+28*COS(1.9 + 6279.55*L23/10)+26*COS(4.59 + 10447.39*L23/10) +24.6*COS(3.787 + 8429.241*L23/10)+23.6*COS(0.269 + 796.3*L23/10)+27.8*COS(1.899 + 6279.55*L23/10)+23.9*COS(4.996 + 5856.48*L23/10)+20.3*COS(4.653 + 2146.165*L23/10))/100000000 + (103019*COS(1.10749 + 6283.07585*L23/10) +1721*COS(1.0644 + 12566.1517*L23/10) +702*COS(3.142 + 0*L23/10) +32*COS(1.02 + 18849.23*L23/10) +31*COS(2.84 + 5507.55*L23/10) +25*COS(1.32 + 5223.69*L23/10) +18*COS(1.42 + 1577.34*L23/10) +10*COS(5.91 + 10977.08*L23/10) +9*COS(1.42 + 6275.96*L23/10) +9*COS(0.27 + 5486.78*L23/10))*L23/1000000000  + (4359*COS(5.7846 + 6283.0758*L23/10)*L23^2+124*COS(5.579 + 12566.152*L23/10)*L23^2)/10000000000</f>
        <v>0.984178748422002</v>
      </c>
      <c r="AE23" s="10" t="n">
        <f aca="false">2*959.63/AD23</f>
        <v>1950.11323204984</v>
      </c>
      <c r="AF23" s="0"/>
      <c r="AG23" s="0"/>
    </row>
    <row r="24" customFormat="false" ht="12.8" hidden="false" customHeight="false" outlineLevel="0" collapsed="false">
      <c r="A24" s="0"/>
      <c r="D24" s="28" t="n">
        <f aca="false">K24-INT(275*E24/9)+IF($A$8="leap year",1,2)*INT((E24+9)/12)+30</f>
        <v>23</v>
      </c>
      <c r="E24" s="28" t="n">
        <f aca="false">IF(K24&lt;32,1,INT(9*(IF($A$8="leap year",1,2)+K24)/275+0.98))</f>
        <v>1</v>
      </c>
      <c r="F24" s="20" t="n">
        <f aca="false">ASIN(Y24)*180/PI()</f>
        <v>11.3439326911867</v>
      </c>
      <c r="G24" s="21" t="n">
        <f aca="false">F24+1.02/(TAN($A$10*(F24+10.3/(F24+5.11)))*60)</f>
        <v>11.4241183595274</v>
      </c>
      <c r="H24" s="21" t="n">
        <f aca="false">IF(X24&gt;180,AB24-180,AB24+180)</f>
        <v>220.112075266997</v>
      </c>
      <c r="I24" s="13" t="n">
        <f aca="false">IF(ABS(4*(N24-0.0057183-V24))&lt;20,4*(N24-0.0057183-V24),4*(N24-0.0057183-V24-360))</f>
        <v>-11.8823555285405</v>
      </c>
      <c r="J24" s="29" t="n">
        <f aca="false">INT(365.25*(IF(E24&gt;2,$A$5,$A$5-1)+4716))+INT(30.6001*(IF(E24&lt;3,E24+12,E24)+1))+D24+$C$2/24+2-INT(IF(E24&gt;2,$A$5,$A$5-1)/100)+INT(INT(IF(E24&gt;2,$A$5,$A$5-1)/100)/4)-1524.5</f>
        <v>2459603.125</v>
      </c>
      <c r="K24" s="7" t="n">
        <v>23</v>
      </c>
      <c r="L24" s="30" t="n">
        <f aca="false">(J24-2451545)/36525</f>
        <v>0.220619438740589</v>
      </c>
      <c r="M24" s="6" t="n">
        <f aca="false">MOD(357.5291 + 35999.0503*L24 - 0.0001559*L24^2 - 0.00000048*L24^3,360)</f>
        <v>19.619364786955</v>
      </c>
      <c r="N24" s="6" t="n">
        <f aca="false">MOD(280.46645 + 36000.76983*L24 + 0.0003032*L24^2,360)</f>
        <v>302.936098881351</v>
      </c>
      <c r="O24" s="6" t="n">
        <f aca="false"> MOD((1.9146 - 0.004817*L24 - 0.000014*L24^2)*SIN(M24*$A$10) + (0.019993 - 0.000101*L24)*SIN(2*M24*$A$10) + 0.00029*SIN(3*M24*$A$10),360)</f>
        <v>0.655388824862039</v>
      </c>
      <c r="P24" s="6" t="n">
        <f aca="false">MOD(N24+O24,360)</f>
        <v>303.591487706213</v>
      </c>
      <c r="Q24" s="31" t="n">
        <f aca="false">COS(P24*$A$10)</f>
        <v>0.553267798065515</v>
      </c>
      <c r="R24" s="7" t="n">
        <f aca="false">COS((23.4393-46.815*L24/3600)*$A$10)*SIN(P24*$A$10)</f>
        <v>-0.764282260085296</v>
      </c>
      <c r="S24" s="7" t="n">
        <f aca="false">SIN((23.4393-46.815*L24/3600)*$A$10)*SIN(P24*$A$10)</f>
        <v>-0.331311591319485</v>
      </c>
      <c r="T24" s="31" t="n">
        <f aca="false">SQRT(1-S24^2)</f>
        <v>0.943521398515874</v>
      </c>
      <c r="U24" s="6" t="n">
        <f aca="false">ATAN(S24/T24)/$A$10</f>
        <v>-19.348403085836</v>
      </c>
      <c r="V24" s="6" t="n">
        <f aca="false">IF(2*ATAN(R24/(Q24+T24))/$A$10&gt;0, 2*ATAN(R24/(Q24+T24))/$A$10, 2*ATAN(R24/(Q24+T24))/$A$10+360)</f>
        <v>305.900969463487</v>
      </c>
      <c r="W24" s="6" t="n">
        <f aca="false"> MOD(280.46061837 + 360.98564736629*(J24-2451545) + 0.000387933*L24^2 - L24^3/3871000010  + $B$7,360)</f>
        <v>347.930320737418</v>
      </c>
      <c r="X24" s="6" t="n">
        <f aca="false">IF(W24-V24&gt;0,W24-V24,W24-V24+360)</f>
        <v>42.0293512739312</v>
      </c>
      <c r="Y24" s="31" t="n">
        <f aca="false">SIN($A$10*$B$5)*SIN(U24*$A$10) +COS($A$10*$B$5)* COS(U24*$A$10)*COS(X24*$A$10)</f>
        <v>0.196697992576968</v>
      </c>
      <c r="Z24" s="6" t="n">
        <f aca="false">SIN($A$10*X24)</f>
        <v>0.669511214076612</v>
      </c>
      <c r="AA24" s="6" t="n">
        <f aca="false">COS($A$10*X24)*SIN($A$10*$B$5) - TAN($A$10*U24)*COS($A$10*$B$5)</f>
        <v>0.794730121881616</v>
      </c>
      <c r="AB24" s="6" t="n">
        <f aca="false">IF(OR(AND(Z24*AA24&gt;0), AND(Z24&lt;0,AA24&gt;0)), MOD(ATAN2(AA24,Z24)/$A$10+360,360),  ATAN2(AA24,Z24)/$A$10)</f>
        <v>40.1120752669971</v>
      </c>
      <c r="AC24" s="16" t="n">
        <f aca="false">P24-P23</f>
        <v>1.01729402944829</v>
      </c>
      <c r="AD24" s="17" t="n">
        <f aca="false">(100013989+1670700*COS(3.0984635 + 6283.07585*L24/10)+13956*COS(3.05525 + 12566.1517*L24/10)+3084*COS(5.1985 + 77713.7715*L24/10) +1628*COS(1.1739 + 5753.3849*L24/10)+1576*COS(2.8469 + 7860.4194*L24/10)+925*COS(5.453 + 11506.77*L24/10)+542*COS(4.564 + 3930.21*L24/10)+472*COS(3.661 + 5884.927*L24/10)+346*COS(0.964 + 5507.553*L24/10)+329*COS(5.9 + 5223.694*L24/10)+307*COS(0.299 + 5573.143*L24/10)+243*COS(4.273 + 11790.629*L24/10)+212*COS(5.847 + 1577.344*L24/10)+186*COS(5.022 + 10977.079*L24/10)+175*COS(3.012 + 18849.228*L24/10)+110*COS(5.055 + 5486.778*L24/10)+98*COS(0.89 + 6069.78*L24/10)+86*COS(5.69 + 15720.84*L24/10)+86*COS(1.27 + 161000.69*L24/10)+65*COS(0.27 + 17260.15*L24/10)+63*COS(0.92 + 529.69*L24/10)+57*COS(2.01 + 83996.85*L24/10)+56*COS(5.24 + 71430.7*L24/10)+49*COS(3.25 + 2544.31*L24/10)+47*COS(2.58 + 775.52*L24/10)+45*COS(5.54 + 9437.76*L24/10)+43*COS(6.01 + 6275.96*L24/10)+39*COS(5.36 + 4694*L24/10)+38*COS(2.39 + 8827.39*L24/10)+37*COS(0.83 + 19651.05*L24/10)+37*COS(4.9 + 12139.55*L24/10)+36*COS(1.67 + 12036.46*L24/10)+35*COS(1.84 + 2942.46*L24/10)+33*COS(0.24 + 7084.9*L24/10)+32*COS(0.18 + 5088.63*L24/10)+32*COS(1.78 + 398.15*L24/10)+28*COS(1.21 + 6286.6*L24/10)+28*COS(1.9 + 6279.55*L24/10)+26*COS(4.59 + 10447.39*L24/10) +24.6*COS(3.787 + 8429.241*L24/10)+23.6*COS(0.269 + 796.3*L24/10)+27.8*COS(1.899 + 6279.55*L24/10)+23.9*COS(4.996 + 5856.48*L24/10)+20.3*COS(4.653 + 2146.165*L24/10))/100000000 + (103019*COS(1.10749 + 6283.07585*L24/10) +1721*COS(1.0644 + 12566.1517*L24/10) +702*COS(3.142 + 0*L24/10) +32*COS(1.02 + 18849.23*L24/10) +31*COS(2.84 + 5507.55*L24/10) +25*COS(1.32 + 5223.69*L24/10) +18*COS(1.42 + 1577.34*L24/10) +10*COS(5.91 + 10977.08*L24/10) +9*COS(1.42 + 6275.96*L24/10) +9*COS(0.27 + 5486.78*L24/10))*L24/1000000000  + (4359*COS(5.7846 + 6283.0758*L24/10)*L24^2+124*COS(5.579 + 12566.152*L24/10)*L24^2)/10000000000</f>
        <v>0.984281021152815</v>
      </c>
      <c r="AE24" s="10" t="n">
        <f aca="false">2*959.63/AD24</f>
        <v>1949.9106035308</v>
      </c>
      <c r="AF24" s="0"/>
      <c r="AG24" s="0"/>
    </row>
    <row r="25" customFormat="false" ht="12.8" hidden="false" customHeight="false" outlineLevel="0" collapsed="false">
      <c r="A25" s="0"/>
      <c r="D25" s="28" t="n">
        <f aca="false">K25-INT(275*E25/9)+IF($A$8="leap year",1,2)*INT((E25+9)/12)+30</f>
        <v>24</v>
      </c>
      <c r="E25" s="28" t="n">
        <f aca="false">IF(K25&lt;32,1,INT(9*(IF($A$8="leap year",1,2)+K25)/275+0.98))</f>
        <v>1</v>
      </c>
      <c r="F25" s="20" t="n">
        <f aca="false">ASIN(Y25)*180/PI()</f>
        <v>11.5850630341556</v>
      </c>
      <c r="G25" s="21" t="n">
        <f aca="false">F25+1.02/(TAN($A$10*(F25+10.3/(F25+5.11)))*60)</f>
        <v>11.6636777835511</v>
      </c>
      <c r="H25" s="21" t="n">
        <f aca="false">IF(X25&gt;180,AB25-180,AB25+180)</f>
        <v>220.166764022223</v>
      </c>
      <c r="I25" s="13" t="n">
        <f aca="false">IF(ABS(4*(N25-0.0057183-V25))&lt;20,4*(N25-0.0057183-V25),4*(N25-0.0057183-V25-360))</f>
        <v>-12.1266259082345</v>
      </c>
      <c r="J25" s="29" t="n">
        <f aca="false">INT(365.25*(IF(E25&gt;2,$A$5,$A$5-1)+4716))+INT(30.6001*(IF(E25&lt;3,E25+12,E25)+1))+D25+$C$2/24+2-INT(IF(E25&gt;2,$A$5,$A$5-1)/100)+INT(INT(IF(E25&gt;2,$A$5,$A$5-1)/100)/4)-1524.5</f>
        <v>2459604.125</v>
      </c>
      <c r="K25" s="7" t="n">
        <v>24</v>
      </c>
      <c r="L25" s="30" t="n">
        <f aca="false">(J25-2451545)/36525</f>
        <v>0.22064681724846</v>
      </c>
      <c r="M25" s="6" t="n">
        <f aca="false">MOD(357.5291 + 35999.0503*L25 - 0.0001559*L25^2 - 0.00000048*L25^3,360)</f>
        <v>20.6049650670684</v>
      </c>
      <c r="N25" s="6" t="n">
        <f aca="false">MOD(280.46645 + 36000.76983*L25 + 0.0003032*L25^2,360)</f>
        <v>303.921746245178</v>
      </c>
      <c r="O25" s="6" t="n">
        <f aca="false"> MOD((1.9146 - 0.004817*L25 - 0.000014*L25^2)*SIN(M25*$A$10) + (0.019993 - 0.000101*L25)*SIN(2*M25*$A$10) + 0.00029*SIN(3*M25*$A$10),360)</f>
        <v>0.686829755949541</v>
      </c>
      <c r="P25" s="6" t="n">
        <f aca="false">MOD(N25+O25,360)</f>
        <v>304.608576001127</v>
      </c>
      <c r="Q25" s="31" t="n">
        <f aca="false">COS(P25*$A$10)</f>
        <v>0.567966945295799</v>
      </c>
      <c r="R25" s="7" t="n">
        <f aca="false">COS((23.4393-46.815*L25/3600)*$A$10)*SIN(P25*$A$10)</f>
        <v>-0.755151207093988</v>
      </c>
      <c r="S25" s="7" t="n">
        <f aca="false">SIN((23.4393-46.815*L25/3600)*$A$10)*SIN(P25*$A$10)</f>
        <v>-0.327353331242943</v>
      </c>
      <c r="T25" s="31" t="n">
        <f aca="false">SQRT(1-S25^2)</f>
        <v>0.944902003661833</v>
      </c>
      <c r="U25" s="6" t="n">
        <f aca="false">ATAN(S25/T25)/$A$10</f>
        <v>-19.1082119674623</v>
      </c>
      <c r="V25" s="6" t="n">
        <f aca="false">IF(2*ATAN(R25/(Q25+T25))/$A$10&gt;0, 2*ATAN(R25/(Q25+T25))/$A$10, 2*ATAN(R25/(Q25+T25))/$A$10+360)</f>
        <v>306.947684422237</v>
      </c>
      <c r="W25" s="6" t="n">
        <f aca="false"> MOD(280.46061837 + 360.98564736629*(J25-2451545) + 0.000387933*L25^2 - L25^3/3871000010  + $B$7,360)</f>
        <v>348.915968108922</v>
      </c>
      <c r="X25" s="6" t="n">
        <f aca="false">IF(W25-V25&gt;0,W25-V25,W25-V25+360)</f>
        <v>41.9682836866857</v>
      </c>
      <c r="Y25" s="31" t="n">
        <f aca="false">SIN($A$10*$B$5)*SIN(U25*$A$10) +COS($A$10*$B$5)* COS(U25*$A$10)*COS(X25*$A$10)</f>
        <v>0.200822539798365</v>
      </c>
      <c r="Z25" s="6" t="n">
        <f aca="false">SIN($A$10*X25)</f>
        <v>0.66871913300113</v>
      </c>
      <c r="AA25" s="6" t="n">
        <f aca="false">COS($A$10*X25)*SIN($A$10*$B$5) - TAN($A$10*U25)*COS($A$10*$B$5)</f>
        <v>0.792253966648678</v>
      </c>
      <c r="AB25" s="6" t="n">
        <f aca="false">IF(OR(AND(Z25*AA25&gt;0), AND(Z25&lt;0,AA25&gt;0)), MOD(ATAN2(AA25,Z25)/$A$10+360,360),  ATAN2(AA25,Z25)/$A$10)</f>
        <v>40.1667640222232</v>
      </c>
      <c r="AC25" s="16" t="n">
        <f aca="false">P25-P24</f>
        <v>1.017088294914</v>
      </c>
      <c r="AD25" s="17" t="n">
        <f aca="false">(100013989+1670700*COS(3.0984635 + 6283.07585*L25/10)+13956*COS(3.05525 + 12566.1517*L25/10)+3084*COS(5.1985 + 77713.7715*L25/10) +1628*COS(1.1739 + 5753.3849*L25/10)+1576*COS(2.8469 + 7860.4194*L25/10)+925*COS(5.453 + 11506.77*L25/10)+542*COS(4.564 + 3930.21*L25/10)+472*COS(3.661 + 5884.927*L25/10)+346*COS(0.964 + 5507.553*L25/10)+329*COS(5.9 + 5223.694*L25/10)+307*COS(0.299 + 5573.143*L25/10)+243*COS(4.273 + 11790.629*L25/10)+212*COS(5.847 + 1577.344*L25/10)+186*COS(5.022 + 10977.079*L25/10)+175*COS(3.012 + 18849.228*L25/10)+110*COS(5.055 + 5486.778*L25/10)+98*COS(0.89 + 6069.78*L25/10)+86*COS(5.69 + 15720.84*L25/10)+86*COS(1.27 + 161000.69*L25/10)+65*COS(0.27 + 17260.15*L25/10)+63*COS(0.92 + 529.69*L25/10)+57*COS(2.01 + 83996.85*L25/10)+56*COS(5.24 + 71430.7*L25/10)+49*COS(3.25 + 2544.31*L25/10)+47*COS(2.58 + 775.52*L25/10)+45*COS(5.54 + 9437.76*L25/10)+43*COS(6.01 + 6275.96*L25/10)+39*COS(5.36 + 4694*L25/10)+38*COS(2.39 + 8827.39*L25/10)+37*COS(0.83 + 19651.05*L25/10)+37*COS(4.9 + 12139.55*L25/10)+36*COS(1.67 + 12036.46*L25/10)+35*COS(1.84 + 2942.46*L25/10)+33*COS(0.24 + 7084.9*L25/10)+32*COS(0.18 + 5088.63*L25/10)+32*COS(1.78 + 398.15*L25/10)+28*COS(1.21 + 6286.6*L25/10)+28*COS(1.9 + 6279.55*L25/10)+26*COS(4.59 + 10447.39*L25/10) +24.6*COS(3.787 + 8429.241*L25/10)+23.6*COS(0.269 + 796.3*L25/10)+27.8*COS(1.899 + 6279.55*L25/10)+23.9*COS(4.996 + 5856.48*L25/10)+20.3*COS(4.653 + 2146.165*L25/10))/100000000 + (103019*COS(1.10749 + 6283.07585*L25/10) +1721*COS(1.0644 + 12566.1517*L25/10) +702*COS(3.142 + 0*L25/10) +32*COS(1.02 + 18849.23*L25/10) +31*COS(2.84 + 5507.55*L25/10) +25*COS(1.32 + 5223.69*L25/10) +18*COS(1.42 + 1577.34*L25/10) +10*COS(5.91 + 10977.08*L25/10) +9*COS(1.42 + 6275.96*L25/10) +9*COS(0.27 + 5486.78*L25/10))*L25/1000000000  + (4359*COS(5.7846 + 6283.0758*L25/10)*L25^2+124*COS(5.579 + 12566.152*L25/10)*L25^2)/10000000000</f>
        <v>0.9843886729271</v>
      </c>
      <c r="AE25" s="10" t="n">
        <f aca="false">2*959.63/AD25</f>
        <v>1949.69736323056</v>
      </c>
      <c r="AF25" s="0"/>
      <c r="AG25" s="0"/>
    </row>
    <row r="26" customFormat="false" ht="12.8" hidden="false" customHeight="false" outlineLevel="0" collapsed="false">
      <c r="A26" s="0"/>
      <c r="D26" s="28" t="n">
        <f aca="false">K26-INT(275*E26/9)+IF($A$8="leap year",1,2)*INT((E26+9)/12)+30</f>
        <v>25</v>
      </c>
      <c r="E26" s="28" t="n">
        <f aca="false">IF(K26&lt;32,1,INT(9*(IF($A$8="leap year",1,2)+K26)/275+0.98))</f>
        <v>1</v>
      </c>
      <c r="F26" s="20" t="n">
        <f aca="false">ASIN(Y26)*180/PI()</f>
        <v>11.8301235506201</v>
      </c>
      <c r="G26" s="21" t="n">
        <f aca="false">F26+1.02/(TAN($A$10*(F26+10.3/(F26+5.11)))*60)</f>
        <v>11.9071992635296</v>
      </c>
      <c r="H26" s="21" t="n">
        <f aca="false">IF(X26&gt;180,AB26-180,AB26+180)</f>
        <v>220.226865502674</v>
      </c>
      <c r="I26" s="13" t="n">
        <f aca="false">IF(ABS(4*(N26-0.0057183-V26))&lt;20,4*(N26-0.0057183-V26),4*(N26-0.0057183-V26-360))</f>
        <v>-12.3577210180572</v>
      </c>
      <c r="J26" s="29" t="n">
        <f aca="false">INT(365.25*(IF(E26&gt;2,$A$5,$A$5-1)+4716))+INT(30.6001*(IF(E26&lt;3,E26+12,E26)+1))+D26+$C$2/24+2-INT(IF(E26&gt;2,$A$5,$A$5-1)/100)+INT(INT(IF(E26&gt;2,$A$5,$A$5-1)/100)/4)-1524.5</f>
        <v>2459605.125</v>
      </c>
      <c r="K26" s="7" t="n">
        <v>25</v>
      </c>
      <c r="L26" s="30" t="n">
        <f aca="false">(J26-2451545)/36525</f>
        <v>0.220674195756331</v>
      </c>
      <c r="M26" s="6" t="n">
        <f aca="false">MOD(357.5291 + 35999.0503*L26 - 0.0001559*L26^2 - 0.00000048*L26^3,360)</f>
        <v>21.5905653471818</v>
      </c>
      <c r="N26" s="6" t="n">
        <f aca="false">MOD(280.46645 + 36000.76983*L26 + 0.0003032*L26^2,360)</f>
        <v>304.907393609006</v>
      </c>
      <c r="O26" s="6" t="n">
        <f aca="false"> MOD((1.9146 - 0.004817*L26 - 0.000014*L26^2)*SIN(M26*$A$10) + (0.019993 - 0.000101*L26)*SIN(2*M26*$A$10) + 0.00029*SIN(3*M26*$A$10),360)</f>
        <v>0.718055166007981</v>
      </c>
      <c r="P26" s="6" t="n">
        <f aca="false">MOD(N26+O26,360)</f>
        <v>305.625448775014</v>
      </c>
      <c r="Q26" s="31" t="n">
        <f aca="false">COS(P26*$A$10)</f>
        <v>0.582484063554175</v>
      </c>
      <c r="R26" s="7" t="n">
        <f aca="false">COS((23.4393-46.815*L26/3600)*$A$10)*SIN(P26*$A$10)</f>
        <v>-0.745784209493291</v>
      </c>
      <c r="S26" s="7" t="n">
        <f aca="false">SIN((23.4393-46.815*L26/3600)*$A$10)*SIN(P26*$A$10)</f>
        <v>-0.323292790788601</v>
      </c>
      <c r="T26" s="31" t="n">
        <f aca="false">SQRT(1-S26^2)</f>
        <v>0.946298986274485</v>
      </c>
      <c r="U26" s="6" t="n">
        <f aca="false">ATAN(S26/T26)/$A$10</f>
        <v>-18.8621762744675</v>
      </c>
      <c r="V26" s="6" t="n">
        <f aca="false">IF(2*ATAN(R26/(Q26+T26))/$A$10&gt;0, 2*ATAN(R26/(Q26+T26))/$A$10, 2*ATAN(R26/(Q26+T26))/$A$10+360)</f>
        <v>307.991105563521</v>
      </c>
      <c r="W26" s="6" t="n">
        <f aca="false"> MOD(280.46061837 + 360.98564736629*(J26-2451545) + 0.000387933*L26^2 - L26^3/3871000010  + $B$7,360)</f>
        <v>349.901615479495</v>
      </c>
      <c r="X26" s="6" t="n">
        <f aca="false">IF(W26-V26&gt;0,W26-V26,W26-V26+360)</f>
        <v>41.9105099159748</v>
      </c>
      <c r="Y26" s="31" t="n">
        <f aca="false">SIN($A$10*$B$5)*SIN(U26*$A$10) +COS($A$10*$B$5)* COS(U26*$A$10)*COS(X26*$A$10)</f>
        <v>0.205010668116555</v>
      </c>
      <c r="Z26" s="6" t="n">
        <f aca="false">SIN($A$10*X26)</f>
        <v>0.667969075265144</v>
      </c>
      <c r="AA26" s="6" t="n">
        <f aca="false">COS($A$10*X26)*SIN($A$10*$B$5) - TAN($A$10*U26)*COS($A$10*$B$5)</f>
        <v>0.78968329118902</v>
      </c>
      <c r="AB26" s="6" t="n">
        <f aca="false">IF(OR(AND(Z26*AA26&gt;0), AND(Z26&lt;0,AA26&gt;0)), MOD(ATAN2(AA26,Z26)/$A$10+360,360),  ATAN2(AA26,Z26)/$A$10)</f>
        <v>40.2268655026735</v>
      </c>
      <c r="AC26" s="16" t="n">
        <f aca="false">P26-P25</f>
        <v>1.01687277388675</v>
      </c>
      <c r="AD26" s="17" t="n">
        <f aca="false">(100013989+1670700*COS(3.0984635 + 6283.07585*L26/10)+13956*COS(3.05525 + 12566.1517*L26/10)+3084*COS(5.1985 + 77713.7715*L26/10) +1628*COS(1.1739 + 5753.3849*L26/10)+1576*COS(2.8469 + 7860.4194*L26/10)+925*COS(5.453 + 11506.77*L26/10)+542*COS(4.564 + 3930.21*L26/10)+472*COS(3.661 + 5884.927*L26/10)+346*COS(0.964 + 5507.553*L26/10)+329*COS(5.9 + 5223.694*L26/10)+307*COS(0.299 + 5573.143*L26/10)+243*COS(4.273 + 11790.629*L26/10)+212*COS(5.847 + 1577.344*L26/10)+186*COS(5.022 + 10977.079*L26/10)+175*COS(3.012 + 18849.228*L26/10)+110*COS(5.055 + 5486.778*L26/10)+98*COS(0.89 + 6069.78*L26/10)+86*COS(5.69 + 15720.84*L26/10)+86*COS(1.27 + 161000.69*L26/10)+65*COS(0.27 + 17260.15*L26/10)+63*COS(0.92 + 529.69*L26/10)+57*COS(2.01 + 83996.85*L26/10)+56*COS(5.24 + 71430.7*L26/10)+49*COS(3.25 + 2544.31*L26/10)+47*COS(2.58 + 775.52*L26/10)+45*COS(5.54 + 9437.76*L26/10)+43*COS(6.01 + 6275.96*L26/10)+39*COS(5.36 + 4694*L26/10)+38*COS(2.39 + 8827.39*L26/10)+37*COS(0.83 + 19651.05*L26/10)+37*COS(4.9 + 12139.55*L26/10)+36*COS(1.67 + 12036.46*L26/10)+35*COS(1.84 + 2942.46*L26/10)+33*COS(0.24 + 7084.9*L26/10)+32*COS(0.18 + 5088.63*L26/10)+32*COS(1.78 + 398.15*L26/10)+28*COS(1.21 + 6286.6*L26/10)+28*COS(1.9 + 6279.55*L26/10)+26*COS(4.59 + 10447.39*L26/10) +24.6*COS(3.787 + 8429.241*L26/10)+23.6*COS(0.269 + 796.3*L26/10)+27.8*COS(1.899 + 6279.55*L26/10)+23.9*COS(4.996 + 5856.48*L26/10)+20.3*COS(4.653 + 2146.165*L26/10))/100000000 + (103019*COS(1.10749 + 6283.07585*L26/10) +1721*COS(1.0644 + 12566.1517*L26/10) +702*COS(3.142 + 0*L26/10) +32*COS(1.02 + 18849.23*L26/10) +31*COS(2.84 + 5507.55*L26/10) +25*COS(1.32 + 5223.69*L26/10) +18*COS(1.42 + 1577.34*L26/10) +10*COS(5.91 + 10977.08*L26/10) +9*COS(1.42 + 6275.96*L26/10) +9*COS(0.27 + 5486.78*L26/10))*L26/1000000000  + (4359*COS(5.7846 + 6283.0758*L26/10)*L26^2+124*COS(5.579 + 12566.152*L26/10)*L26^2)/10000000000</f>
        <v>0.98450136118071</v>
      </c>
      <c r="AE26" s="10" t="n">
        <f aca="false">2*959.63/AD26</f>
        <v>1949.47419645844</v>
      </c>
      <c r="AF26" s="0"/>
      <c r="AG26" s="0"/>
    </row>
    <row r="27" customFormat="false" ht="12.8" hidden="false" customHeight="false" outlineLevel="0" collapsed="false">
      <c r="A27" s="0"/>
      <c r="D27" s="28" t="n">
        <f aca="false">K27-INT(275*E27/9)+IF($A$8="leap year",1,2)*INT((E27+9)/12)+30</f>
        <v>26</v>
      </c>
      <c r="E27" s="28" t="n">
        <f aca="false">IF(K27&lt;32,1,INT(9*(IF($A$8="leap year",1,2)+K27)/275+0.98))</f>
        <v>1</v>
      </c>
      <c r="F27" s="20" t="n">
        <f aca="false">ASIN(Y27)*180/PI()</f>
        <v>12.0790026334389</v>
      </c>
      <c r="G27" s="21" t="n">
        <f aca="false">F27+1.02/(TAN($A$10*(F27+10.3/(F27+5.11)))*60)</f>
        <v>12.1545714947569</v>
      </c>
      <c r="H27" s="21" t="n">
        <f aca="false">IF(X27&gt;180,AB27-180,AB27+180)</f>
        <v>220.292387805633</v>
      </c>
      <c r="I27" s="13" t="n">
        <f aca="false">IF(ABS(4*(N27-0.0057183-V27))&lt;20,4*(N27-0.0057183-V27),4*(N27-0.0057183-V27-360))</f>
        <v>-12.5755245838386</v>
      </c>
      <c r="J27" s="29" t="n">
        <f aca="false">INT(365.25*(IF(E27&gt;2,$A$5,$A$5-1)+4716))+INT(30.6001*(IF(E27&lt;3,E27+12,E27)+1))+D27+$C$2/24+2-INT(IF(E27&gt;2,$A$5,$A$5-1)/100)+INT(INT(IF(E27&gt;2,$A$5,$A$5-1)/100)/4)-1524.5</f>
        <v>2459606.125</v>
      </c>
      <c r="K27" s="7" t="n">
        <v>26</v>
      </c>
      <c r="L27" s="30" t="n">
        <f aca="false">(J27-2451545)/36525</f>
        <v>0.220701574264203</v>
      </c>
      <c r="M27" s="6" t="n">
        <f aca="false">MOD(357.5291 + 35999.0503*L27 - 0.0001559*L27^2 - 0.00000048*L27^3,360)</f>
        <v>22.5761656272916</v>
      </c>
      <c r="N27" s="6" t="n">
        <f aca="false">MOD(280.46645 + 36000.76983*L27 + 0.0003032*L27^2,360)</f>
        <v>305.893040972833</v>
      </c>
      <c r="O27" s="6" t="n">
        <f aca="false"> MOD((1.9146 - 0.004817*L27 - 0.000014*L27^2)*SIN(M27*$A$10) + (0.019993 - 0.000101*L27)*SIN(2*M27*$A$10) + 0.00029*SIN(3*M27*$A$10),360)</f>
        <v>0.749055347749091</v>
      </c>
      <c r="P27" s="6" t="n">
        <f aca="false">MOD(N27+O27,360)</f>
        <v>306.642096320582</v>
      </c>
      <c r="Q27" s="31" t="n">
        <f aca="false">COS(P27*$A$10)</f>
        <v>0.596814559559084</v>
      </c>
      <c r="R27" s="7" t="n">
        <f aca="false">COS((23.4393-46.815*L27/3600)*$A$10)*SIN(P27*$A$10)</f>
        <v>-0.736184460718603</v>
      </c>
      <c r="S27" s="7" t="n">
        <f aca="false">SIN((23.4393-46.815*L27/3600)*$A$10)*SIN(P27*$A$10)</f>
        <v>-0.319131354295932</v>
      </c>
      <c r="T27" s="31" t="n">
        <f aca="false">SQRT(1-S27^2)</f>
        <v>0.947710493085966</v>
      </c>
      <c r="U27" s="6" t="n">
        <f aca="false">ATAN(S27/T27)/$A$10</f>
        <v>-18.6104010149843</v>
      </c>
      <c r="V27" s="6" t="n">
        <f aca="false">IF(2*ATAN(R27/(Q27+T27))/$A$10&gt;0, 2*ATAN(R27/(Q27+T27))/$A$10, 2*ATAN(R27/(Q27+T27))/$A$10+360)</f>
        <v>309.031203818792</v>
      </c>
      <c r="W27" s="6" t="n">
        <f aca="false"> MOD(280.46061837 + 360.98564736629*(J27-2451545) + 0.000387933*L27^2 - L27^3/3871000010  + $B$7,360)</f>
        <v>350.887262850534</v>
      </c>
      <c r="X27" s="6" t="n">
        <f aca="false">IF(W27-V27&gt;0,W27-V27,W27-V27+360)</f>
        <v>41.8560590317418</v>
      </c>
      <c r="Y27" s="31" t="n">
        <f aca="false">SIN($A$10*$B$5)*SIN(U27*$A$10) +COS($A$10*$B$5)* COS(U27*$A$10)*COS(X27*$A$10)</f>
        <v>0.209260217502836</v>
      </c>
      <c r="Z27" s="6" t="n">
        <f aca="false">SIN($A$10*X27)</f>
        <v>0.66726153576012</v>
      </c>
      <c r="AA27" s="6" t="n">
        <f aca="false">COS($A$10*X27)*SIN($A$10*$B$5) - TAN($A$10*U27)*COS($A$10*$B$5)</f>
        <v>0.787019742013986</v>
      </c>
      <c r="AB27" s="6" t="n">
        <f aca="false">IF(OR(AND(Z27*AA27&gt;0), AND(Z27&lt;0,AA27&gt;0)), MOD(ATAN2(AA27,Z27)/$A$10+360,360),  ATAN2(AA27,Z27)/$A$10)</f>
        <v>40.2923878056331</v>
      </c>
      <c r="AC27" s="16" t="n">
        <f aca="false">P27-P26</f>
        <v>1.01664754556765</v>
      </c>
      <c r="AD27" s="17" t="n">
        <f aca="false">(100013989+1670700*COS(3.0984635 + 6283.07585*L27/10)+13956*COS(3.05525 + 12566.1517*L27/10)+3084*COS(5.1985 + 77713.7715*L27/10) +1628*COS(1.1739 + 5753.3849*L27/10)+1576*COS(2.8469 + 7860.4194*L27/10)+925*COS(5.453 + 11506.77*L27/10)+542*COS(4.564 + 3930.21*L27/10)+472*COS(3.661 + 5884.927*L27/10)+346*COS(0.964 + 5507.553*L27/10)+329*COS(5.9 + 5223.694*L27/10)+307*COS(0.299 + 5573.143*L27/10)+243*COS(4.273 + 11790.629*L27/10)+212*COS(5.847 + 1577.344*L27/10)+186*COS(5.022 + 10977.079*L27/10)+175*COS(3.012 + 18849.228*L27/10)+110*COS(5.055 + 5486.778*L27/10)+98*COS(0.89 + 6069.78*L27/10)+86*COS(5.69 + 15720.84*L27/10)+86*COS(1.27 + 161000.69*L27/10)+65*COS(0.27 + 17260.15*L27/10)+63*COS(0.92 + 529.69*L27/10)+57*COS(2.01 + 83996.85*L27/10)+56*COS(5.24 + 71430.7*L27/10)+49*COS(3.25 + 2544.31*L27/10)+47*COS(2.58 + 775.52*L27/10)+45*COS(5.54 + 9437.76*L27/10)+43*COS(6.01 + 6275.96*L27/10)+39*COS(5.36 + 4694*L27/10)+38*COS(2.39 + 8827.39*L27/10)+37*COS(0.83 + 19651.05*L27/10)+37*COS(4.9 + 12139.55*L27/10)+36*COS(1.67 + 12036.46*L27/10)+35*COS(1.84 + 2942.46*L27/10)+33*COS(0.24 + 7084.9*L27/10)+32*COS(0.18 + 5088.63*L27/10)+32*COS(1.78 + 398.15*L27/10)+28*COS(1.21 + 6286.6*L27/10)+28*COS(1.9 + 6279.55*L27/10)+26*COS(4.59 + 10447.39*L27/10) +24.6*COS(3.787 + 8429.241*L27/10)+23.6*COS(0.269 + 796.3*L27/10)+27.8*COS(1.899 + 6279.55*L27/10)+23.9*COS(4.996 + 5856.48*L27/10)+20.3*COS(4.653 + 2146.165*L27/10))/100000000 + (103019*COS(1.10749 + 6283.07585*L27/10) +1721*COS(1.0644 + 12566.1517*L27/10) +702*COS(3.142 + 0*L27/10) +32*COS(1.02 + 18849.23*L27/10) +31*COS(2.84 + 5507.55*L27/10) +25*COS(1.32 + 5223.69*L27/10) +18*COS(1.42 + 1577.34*L27/10) +10*COS(5.91 + 10977.08*L27/10) +9*COS(1.42 + 6275.96*L27/10) +9*COS(0.27 + 5486.78*L27/10))*L27/1000000000  + (4359*COS(5.7846 + 6283.0758*L27/10)*L27^2+124*COS(5.579 + 12566.152*L27/10)*L27^2)/10000000000</f>
        <v>0.984618708514979</v>
      </c>
      <c r="AE27" s="10" t="n">
        <f aca="false">2*959.63/AD27</f>
        <v>1949.24185718009</v>
      </c>
      <c r="AF27" s="0"/>
      <c r="AG27" s="0"/>
    </row>
    <row r="28" customFormat="false" ht="12.8" hidden="false" customHeight="false" outlineLevel="0" collapsed="false">
      <c r="A28" s="0"/>
      <c r="D28" s="28" t="n">
        <f aca="false">K28-INT(275*E28/9)+IF($A$8="leap year",1,2)*INT((E28+9)/12)+30</f>
        <v>27</v>
      </c>
      <c r="E28" s="28" t="n">
        <f aca="false">IF(K28&lt;32,1,INT(9*(IF($A$8="leap year",1,2)+K28)/275+0.98))</f>
        <v>1</v>
      </c>
      <c r="F28" s="20" t="n">
        <f aca="false">ASIN(Y28)*180/PI()</f>
        <v>12.3315884360971</v>
      </c>
      <c r="G28" s="21" t="n">
        <f aca="false">F28+1.02/(TAN($A$10*(F28+10.3/(F28+5.11)))*60)</f>
        <v>12.405682807885</v>
      </c>
      <c r="H28" s="21" t="n">
        <f aca="false">IF(X28&gt;180,AB28-180,AB28+180)</f>
        <v>220.363336055947</v>
      </c>
      <c r="I28" s="13" t="n">
        <f aca="false">IF(ABS(4*(N28-0.0057183-V28))&lt;20,4*(N28-0.0057183-V28),4*(N28-0.0057183-V28-360))</f>
        <v>-12.7799388161466</v>
      </c>
      <c r="J28" s="29" t="n">
        <f aca="false">INT(365.25*(IF(E28&gt;2,$A$5,$A$5-1)+4716))+INT(30.6001*(IF(E28&lt;3,E28+12,E28)+1))+D28+$C$2/24+2-INT(IF(E28&gt;2,$A$5,$A$5-1)/100)+INT(INT(IF(E28&gt;2,$A$5,$A$5-1)/100)/4)-1524.5</f>
        <v>2459607.125</v>
      </c>
      <c r="K28" s="7" t="n">
        <v>27</v>
      </c>
      <c r="L28" s="30" t="n">
        <f aca="false">(J28-2451545)/36525</f>
        <v>0.220728952772074</v>
      </c>
      <c r="M28" s="6" t="n">
        <f aca="false">MOD(357.5291 + 35999.0503*L28 - 0.0001559*L28^2 - 0.00000048*L28^3,360)</f>
        <v>23.5617659074051</v>
      </c>
      <c r="N28" s="6" t="n">
        <f aca="false">MOD(280.46645 + 36000.76983*L28 + 0.0003032*L28^2,360)</f>
        <v>306.878688336663</v>
      </c>
      <c r="O28" s="6" t="n">
        <f aca="false"> MOD((1.9146 - 0.004817*L28 - 0.000014*L28^2)*SIN(M28*$A$10) + (0.019993 - 0.000101*L28)*SIN(2*M28*$A$10) + 0.00029*SIN(3*M28*$A$10),360)</f>
        <v>0.779820676541051</v>
      </c>
      <c r="P28" s="6" t="n">
        <f aca="false">MOD(N28+O28,360)</f>
        <v>307.658509013204</v>
      </c>
      <c r="Q28" s="31" t="n">
        <f aca="false">COS(P28*$A$10)</f>
        <v>0.610953911946686</v>
      </c>
      <c r="R28" s="7" t="n">
        <f aca="false">COS((23.4393-46.815*L28/3600)*$A$10)*SIN(P28*$A$10)</f>
        <v>-0.726355232316336</v>
      </c>
      <c r="S28" s="7" t="n">
        <f aca="false">SIN((23.4393-46.815*L28/3600)*$A$10)*SIN(P28*$A$10)</f>
        <v>-0.314870439964952</v>
      </c>
      <c r="T28" s="31" t="n">
        <f aca="false">SQRT(1-S28^2)</f>
        <v>0.949134661697842</v>
      </c>
      <c r="U28" s="6" t="n">
        <f aca="false">ATAN(S28/T28)/$A$10</f>
        <v>-18.3529925525256</v>
      </c>
      <c r="V28" s="6" t="n">
        <f aca="false">IF(2*ATAN(R28/(Q28+T28))/$A$10&gt;0, 2*ATAN(R28/(Q28+T28))/$A$10, 2*ATAN(R28/(Q28+T28))/$A$10+360)</f>
        <v>310.0679547407</v>
      </c>
      <c r="W28" s="6" t="n">
        <f aca="false"> MOD(280.46061837 + 360.98564736629*(J28-2451545) + 0.000387933*L28^2 - L28^3/3871000010  + $B$7,360)</f>
        <v>351.872910221573</v>
      </c>
      <c r="X28" s="6" t="n">
        <f aca="false">IF(W28-V28&gt;0,W28-V28,W28-V28+360)</f>
        <v>41.8049554808735</v>
      </c>
      <c r="Y28" s="31" t="n">
        <f aca="false">SIN($A$10*$B$5)*SIN(U28*$A$10) +COS($A$10*$B$5)* COS(U28*$A$10)*COS(X28*$A$10)</f>
        <v>0.21356902080243</v>
      </c>
      <c r="Z28" s="6" t="n">
        <f aca="false">SIN($A$10*X28)</f>
        <v>0.666596943571012</v>
      </c>
      <c r="AA28" s="6" t="n">
        <f aca="false">COS($A$10*X28)*SIN($A$10*$B$5) - TAN($A$10*U28)*COS($A$10*$B$5)</f>
        <v>0.784264998081582</v>
      </c>
      <c r="AB28" s="6" t="n">
        <f aca="false">IF(OR(AND(Z28*AA28&gt;0), AND(Z28&lt;0,AA28&gt;0)), MOD(ATAN2(AA28,Z28)/$A$10+360,360),  ATAN2(AA28,Z28)/$A$10)</f>
        <v>40.3633360559471</v>
      </c>
      <c r="AC28" s="16" t="n">
        <f aca="false">P28-P27</f>
        <v>1.01641269262211</v>
      </c>
      <c r="AD28" s="17" t="n">
        <f aca="false">(100013989+1670700*COS(3.0984635 + 6283.07585*L28/10)+13956*COS(3.05525 + 12566.1517*L28/10)+3084*COS(5.1985 + 77713.7715*L28/10) +1628*COS(1.1739 + 5753.3849*L28/10)+1576*COS(2.8469 + 7860.4194*L28/10)+925*COS(5.453 + 11506.77*L28/10)+542*COS(4.564 + 3930.21*L28/10)+472*COS(3.661 + 5884.927*L28/10)+346*COS(0.964 + 5507.553*L28/10)+329*COS(5.9 + 5223.694*L28/10)+307*COS(0.299 + 5573.143*L28/10)+243*COS(4.273 + 11790.629*L28/10)+212*COS(5.847 + 1577.344*L28/10)+186*COS(5.022 + 10977.079*L28/10)+175*COS(3.012 + 18849.228*L28/10)+110*COS(5.055 + 5486.778*L28/10)+98*COS(0.89 + 6069.78*L28/10)+86*COS(5.69 + 15720.84*L28/10)+86*COS(1.27 + 161000.69*L28/10)+65*COS(0.27 + 17260.15*L28/10)+63*COS(0.92 + 529.69*L28/10)+57*COS(2.01 + 83996.85*L28/10)+56*COS(5.24 + 71430.7*L28/10)+49*COS(3.25 + 2544.31*L28/10)+47*COS(2.58 + 775.52*L28/10)+45*COS(5.54 + 9437.76*L28/10)+43*COS(6.01 + 6275.96*L28/10)+39*COS(5.36 + 4694*L28/10)+38*COS(2.39 + 8827.39*L28/10)+37*COS(0.83 + 19651.05*L28/10)+37*COS(4.9 + 12139.55*L28/10)+36*COS(1.67 + 12036.46*L28/10)+35*COS(1.84 + 2942.46*L28/10)+33*COS(0.24 + 7084.9*L28/10)+32*COS(0.18 + 5088.63*L28/10)+32*COS(1.78 + 398.15*L28/10)+28*COS(1.21 + 6286.6*L28/10)+28*COS(1.9 + 6279.55*L28/10)+26*COS(4.59 + 10447.39*L28/10) +24.6*COS(3.787 + 8429.241*L28/10)+23.6*COS(0.269 + 796.3*L28/10)+27.8*COS(1.899 + 6279.55*L28/10)+23.9*COS(4.996 + 5856.48*L28/10)+20.3*COS(4.653 + 2146.165*L28/10))/100000000 + (103019*COS(1.10749 + 6283.07585*L28/10) +1721*COS(1.0644 + 12566.1517*L28/10) +702*COS(3.142 + 0*L28/10) +32*COS(1.02 + 18849.23*L28/10) +31*COS(2.84 + 5507.55*L28/10) +25*COS(1.32 + 5223.69*L28/10) +18*COS(1.42 + 1577.34*L28/10) +10*COS(5.91 + 10977.08*L28/10) +9*COS(1.42 + 6275.96*L28/10) +9*COS(0.27 + 5486.78*L28/10))*L28/1000000000  + (4359*COS(5.7846 + 6283.0758*L28/10)*L28^2+124*COS(5.579 + 12566.152*L28/10)*L28^2)/10000000000</f>
        <v>0.984740325489118</v>
      </c>
      <c r="AE28" s="10" t="n">
        <f aca="false">2*959.63/AD28</f>
        <v>1949.00112275458</v>
      </c>
      <c r="AF28" s="0"/>
      <c r="AG28" s="0"/>
    </row>
    <row r="29" customFormat="false" ht="12.8" hidden="false" customHeight="false" outlineLevel="0" collapsed="false">
      <c r="A29" s="0"/>
      <c r="D29" s="28" t="n">
        <f aca="false">K29-INT(275*E29/9)+IF($A$8="leap year",1,2)*INT((E29+9)/12)+30</f>
        <v>28</v>
      </c>
      <c r="E29" s="28" t="n">
        <f aca="false">IF(K29&lt;32,1,INT(9*(IF($A$8="leap year",1,2)+K29)/275+0.98))</f>
        <v>1</v>
      </c>
      <c r="F29" s="20" t="n">
        <f aca="false">ASIN(Y29)*180/PI()</f>
        <v>12.5877689545631</v>
      </c>
      <c r="G29" s="21" t="n">
        <f aca="false">F29+1.02/(TAN($A$10*(F29+10.3/(F29+5.11)))*60)</f>
        <v>12.6604212631597</v>
      </c>
      <c r="H29" s="21" t="n">
        <f aca="false">IF(X29&gt;180,AB29-180,AB29+180)</f>
        <v>220.439712424073</v>
      </c>
      <c r="I29" s="13" t="n">
        <f aca="false">IF(ABS(4*(N29-0.0057183-V29))&lt;20,4*(N29-0.0057183-V29),4*(N29-0.0057183-V29-360))</f>
        <v>-12.9708841821455</v>
      </c>
      <c r="J29" s="29" t="n">
        <f aca="false">INT(365.25*(IF(E29&gt;2,$A$5,$A$5-1)+4716))+INT(30.6001*(IF(E29&lt;3,E29+12,E29)+1))+D29+$C$2/24+2-INT(IF(E29&gt;2,$A$5,$A$5-1)/100)+INT(INT(IF(E29&gt;2,$A$5,$A$5-1)/100)/4)-1524.5</f>
        <v>2459608.125</v>
      </c>
      <c r="K29" s="7" t="n">
        <v>28</v>
      </c>
      <c r="L29" s="30" t="n">
        <f aca="false">(J29-2451545)/36525</f>
        <v>0.220756331279945</v>
      </c>
      <c r="M29" s="6" t="n">
        <f aca="false">MOD(357.5291 + 35999.0503*L29 - 0.0001559*L29^2 - 0.00000048*L29^3,360)</f>
        <v>24.5473661875167</v>
      </c>
      <c r="N29" s="6" t="n">
        <f aca="false">MOD(280.46645 + 36000.76983*L29 + 0.0003032*L29^2,360)</f>
        <v>307.864335700493</v>
      </c>
      <c r="O29" s="6" t="n">
        <f aca="false"> MOD((1.9146 - 0.004817*L29 - 0.000014*L29^2)*SIN(M29*$A$10) + (0.019993 - 0.000101*L29)*SIN(2*M29*$A$10) + 0.00029*SIN(3*M29*$A$10),360)</f>
        <v>0.810341613811356</v>
      </c>
      <c r="P29" s="6" t="n">
        <f aca="false">MOD(N29+O29,360)</f>
        <v>308.674677314304</v>
      </c>
      <c r="Q29" s="31" t="n">
        <f aca="false">COS(P29*$A$10)</f>
        <v>0.62489767294936</v>
      </c>
      <c r="R29" s="7" t="n">
        <f aca="false">COS((23.4393-46.815*L29/3600)*$A$10)*SIN(P29*$A$10)</f>
        <v>-0.716299872408755</v>
      </c>
      <c r="S29" s="7" t="n">
        <f aca="false">SIN((23.4393-46.815*L29/3600)*$A$10)*SIN(P29*$A$10)</f>
        <v>-0.310511499190733</v>
      </c>
      <c r="T29" s="31" t="n">
        <f aca="false">SQRT(1-S29^2)</f>
        <v>0.95056962336818</v>
      </c>
      <c r="U29" s="6" t="n">
        <f aca="false">ATAN(S29/T29)/$A$10</f>
        <v>-18.0900585020272</v>
      </c>
      <c r="V29" s="6" t="n">
        <f aca="false">IF(2*ATAN(R29/(Q29+T29))/$A$10&gt;0, 2*ATAN(R29/(Q29+T29))/$A$10, 2*ATAN(R29/(Q29+T29))/$A$10+360)</f>
        <v>311.101338446029</v>
      </c>
      <c r="W29" s="6" t="n">
        <f aca="false"> MOD(280.46061837 + 360.98564736629*(J29-2451545) + 0.000387933*L29^2 - L29^3/3871000010  + $B$7,360)</f>
        <v>352.858557592612</v>
      </c>
      <c r="X29" s="6" t="n">
        <f aca="false">IF(W29-V29&gt;0,W29-V29,W29-V29+360)</f>
        <v>41.7572191465824</v>
      </c>
      <c r="Y29" s="31" t="n">
        <f aca="false">SIN($A$10*$B$5)*SIN(U29*$A$10) +COS($A$10*$B$5)* COS(U29*$A$10)*COS(X29*$A$10)</f>
        <v>0.217934905511192</v>
      </c>
      <c r="Z29" s="6" t="n">
        <f aca="false">SIN($A$10*X29)</f>
        <v>0.665975662360408</v>
      </c>
      <c r="AA29" s="6" t="n">
        <f aca="false">COS($A$10*X29)*SIN($A$10*$B$5) - TAN($A$10*U29)*COS($A$10*$B$5)</f>
        <v>0.781420767232019</v>
      </c>
      <c r="AB29" s="6" t="n">
        <f aca="false">IF(OR(AND(Z29*AA29&gt;0), AND(Z29&lt;0,AA29&gt;0)), MOD(ATAN2(AA29,Z29)/$A$10+360,360),  ATAN2(AA29,Z29)/$A$10)</f>
        <v>40.4397124240734</v>
      </c>
      <c r="AC29" s="16" t="n">
        <f aca="false">P29-P28</f>
        <v>1.01616830110044</v>
      </c>
      <c r="AD29" s="17" t="n">
        <f aca="false">(100013989+1670700*COS(3.0984635 + 6283.07585*L29/10)+13956*COS(3.05525 + 12566.1517*L29/10)+3084*COS(5.1985 + 77713.7715*L29/10) +1628*COS(1.1739 + 5753.3849*L29/10)+1576*COS(2.8469 + 7860.4194*L29/10)+925*COS(5.453 + 11506.77*L29/10)+542*COS(4.564 + 3930.21*L29/10)+472*COS(3.661 + 5884.927*L29/10)+346*COS(0.964 + 5507.553*L29/10)+329*COS(5.9 + 5223.694*L29/10)+307*COS(0.299 + 5573.143*L29/10)+243*COS(4.273 + 11790.629*L29/10)+212*COS(5.847 + 1577.344*L29/10)+186*COS(5.022 + 10977.079*L29/10)+175*COS(3.012 + 18849.228*L29/10)+110*COS(5.055 + 5486.778*L29/10)+98*COS(0.89 + 6069.78*L29/10)+86*COS(5.69 + 15720.84*L29/10)+86*COS(1.27 + 161000.69*L29/10)+65*COS(0.27 + 17260.15*L29/10)+63*COS(0.92 + 529.69*L29/10)+57*COS(2.01 + 83996.85*L29/10)+56*COS(5.24 + 71430.7*L29/10)+49*COS(3.25 + 2544.31*L29/10)+47*COS(2.58 + 775.52*L29/10)+45*COS(5.54 + 9437.76*L29/10)+43*COS(6.01 + 6275.96*L29/10)+39*COS(5.36 + 4694*L29/10)+38*COS(2.39 + 8827.39*L29/10)+37*COS(0.83 + 19651.05*L29/10)+37*COS(4.9 + 12139.55*L29/10)+36*COS(1.67 + 12036.46*L29/10)+35*COS(1.84 + 2942.46*L29/10)+33*COS(0.24 + 7084.9*L29/10)+32*COS(0.18 + 5088.63*L29/10)+32*COS(1.78 + 398.15*L29/10)+28*COS(1.21 + 6286.6*L29/10)+28*COS(1.9 + 6279.55*L29/10)+26*COS(4.59 + 10447.39*L29/10) +24.6*COS(3.787 + 8429.241*L29/10)+23.6*COS(0.269 + 796.3*L29/10)+27.8*COS(1.899 + 6279.55*L29/10)+23.9*COS(4.996 + 5856.48*L29/10)+20.3*COS(4.653 + 2146.165*L29/10))/100000000 + (103019*COS(1.10749 + 6283.07585*L29/10) +1721*COS(1.0644 + 12566.1517*L29/10) +702*COS(3.142 + 0*L29/10) +32*COS(1.02 + 18849.23*L29/10) +31*COS(2.84 + 5507.55*L29/10) +25*COS(1.32 + 5223.69*L29/10) +18*COS(1.42 + 1577.34*L29/10) +10*COS(5.91 + 10977.08*L29/10) +9*COS(1.42 + 6275.96*L29/10) +9*COS(0.27 + 5486.78*L29/10))*L29/1000000000  + (4359*COS(5.7846 + 6283.0758*L29/10)*L29^2+124*COS(5.579 + 12566.152*L29/10)*L29^2)/10000000000</f>
        <v>0.984865836379191</v>
      </c>
      <c r="AE29" s="10" t="n">
        <f aca="false">2*959.63/AD29</f>
        <v>1948.75274286705</v>
      </c>
      <c r="AF29" s="0"/>
      <c r="AG29" s="0"/>
    </row>
    <row r="30" customFormat="false" ht="12.8" hidden="false" customHeight="false" outlineLevel="0" collapsed="false">
      <c r="A30" s="0"/>
      <c r="D30" s="28" t="n">
        <f aca="false">K30-INT(275*E30/9)+IF($A$8="leap year",1,2)*INT((E30+9)/12)+30</f>
        <v>29</v>
      </c>
      <c r="E30" s="28" t="n">
        <f aca="false">IF(K30&lt;32,1,INT(9*(IF($A$8="leap year",1,2)+K30)/275+0.98))</f>
        <v>1</v>
      </c>
      <c r="F30" s="20" t="n">
        <f aca="false">ASIN(Y30)*180/PI()</f>
        <v>12.8474321085129</v>
      </c>
      <c r="G30" s="21" t="n">
        <f aca="false">F30+1.02/(TAN($A$10*(F30+10.3/(F30+5.11)))*60)</f>
        <v>12.9186747433032</v>
      </c>
      <c r="H30" s="21" t="n">
        <f aca="false">IF(X30&gt;180,AB30-180,AB30+180)</f>
        <v>220.521516143309</v>
      </c>
      <c r="I30" s="13" t="n">
        <f aca="false">IF(ABS(4*(N30-0.0057183-V30))&lt;20,4*(N30-0.0057183-V30),4*(N30-0.0057183-V30-360))</f>
        <v>-13.1482991477733</v>
      </c>
      <c r="J30" s="29" t="n">
        <f aca="false">INT(365.25*(IF(E30&gt;2,$A$5,$A$5-1)+4716))+INT(30.6001*(IF(E30&lt;3,E30+12,E30)+1))+D30+$C$2/24+2-INT(IF(E30&gt;2,$A$5,$A$5-1)/100)+INT(INT(IF(E30&gt;2,$A$5,$A$5-1)/100)/4)-1524.5</f>
        <v>2459609.125</v>
      </c>
      <c r="K30" s="7" t="n">
        <v>29</v>
      </c>
      <c r="L30" s="30" t="n">
        <f aca="false">(J30-2451545)/36525</f>
        <v>0.220783709787817</v>
      </c>
      <c r="M30" s="6" t="n">
        <f aca="false">MOD(357.5291 + 35999.0503*L30 - 0.0001559*L30^2 - 0.00000048*L30^3,360)</f>
        <v>25.5329664676301</v>
      </c>
      <c r="N30" s="6" t="n">
        <f aca="false">MOD(280.46645 + 36000.76983*L30 + 0.0003032*L30^2,360)</f>
        <v>308.849983064321</v>
      </c>
      <c r="O30" s="6" t="n">
        <f aca="false"> MOD((1.9146 - 0.004817*L30 - 0.000014*L30^2)*SIN(M30*$A$10) + (0.019993 - 0.000101*L30)*SIN(2*M30*$A$10) + 0.00029*SIN(3*M30*$A$10),360)</f>
        <v>0.840608710403526</v>
      </c>
      <c r="P30" s="6" t="n">
        <f aca="false">MOD(N30+O30,360)</f>
        <v>309.690591774725</v>
      </c>
      <c r="Q30" s="31" t="n">
        <f aca="false">COS(P30*$A$10)</f>
        <v>0.638641470029324</v>
      </c>
      <c r="R30" s="7" t="n">
        <f aca="false">COS((23.4393-46.815*L30/3600)*$A$10)*SIN(P30*$A$10)</f>
        <v>-0.706021804125317</v>
      </c>
      <c r="S30" s="7" t="n">
        <f aca="false">SIN((23.4393-46.815*L30/3600)*$A$10)*SIN(P30*$A$10)</f>
        <v>-0.306056015883393</v>
      </c>
      <c r="T30" s="31" t="n">
        <f aca="false">SQRT(1-S30^2)</f>
        <v>0.952013505755871</v>
      </c>
      <c r="U30" s="6" t="n">
        <f aca="false">ATAN(S30/T30)/$A$10</f>
        <v>-17.8217076282729</v>
      </c>
      <c r="V30" s="6" t="n">
        <f aca="false">IF(2*ATAN(R30/(Q30+T30))/$A$10&gt;0, 2*ATAN(R30/(Q30+T30))/$A$10, 2*ATAN(R30/(Q30+T30))/$A$10+360)</f>
        <v>312.131339551265</v>
      </c>
      <c r="W30" s="6" t="n">
        <f aca="false"> MOD(280.46061837 + 360.98564736629*(J30-2451545) + 0.000387933*L30^2 - L30^3/3871000010  + $B$7,360)</f>
        <v>353.844204963651</v>
      </c>
      <c r="X30" s="6" t="n">
        <f aca="false">IF(W30-V30&gt;0,W30-V30,W30-V30+360)</f>
        <v>41.7128654123859</v>
      </c>
      <c r="Y30" s="31" t="n">
        <f aca="false">SIN($A$10*$B$5)*SIN(U30*$A$10) +COS($A$10*$B$5)* COS(U30*$A$10)*COS(X30*$A$10)</f>
        <v>0.222355695555903</v>
      </c>
      <c r="Z30" s="6" t="n">
        <f aca="false">SIN($A$10*X30)</f>
        <v>0.665397990861498</v>
      </c>
      <c r="AA30" s="6" t="n">
        <f aca="false">COS($A$10*X30)*SIN($A$10*$B$5) - TAN($A$10*U30)*COS($A$10*$B$5)</f>
        <v>0.778488782769798</v>
      </c>
      <c r="AB30" s="6" t="n">
        <f aca="false">IF(OR(AND(Z30*AA30&gt;0), AND(Z30&lt;0,AA30&gt;0)), MOD(ATAN2(AA30,Z30)/$A$10+360,360),  ATAN2(AA30,Z30)/$A$10)</f>
        <v>40.5215161433093</v>
      </c>
      <c r="AC30" s="16" t="n">
        <f aca="false">P30-P29</f>
        <v>1.01591446042045</v>
      </c>
      <c r="AD30" s="17" t="n">
        <f aca="false">(100013989+1670700*COS(3.0984635 + 6283.07585*L30/10)+13956*COS(3.05525 + 12566.1517*L30/10)+3084*COS(5.1985 + 77713.7715*L30/10) +1628*COS(1.1739 + 5753.3849*L30/10)+1576*COS(2.8469 + 7860.4194*L30/10)+925*COS(5.453 + 11506.77*L30/10)+542*COS(4.564 + 3930.21*L30/10)+472*COS(3.661 + 5884.927*L30/10)+346*COS(0.964 + 5507.553*L30/10)+329*COS(5.9 + 5223.694*L30/10)+307*COS(0.299 + 5573.143*L30/10)+243*COS(4.273 + 11790.629*L30/10)+212*COS(5.847 + 1577.344*L30/10)+186*COS(5.022 + 10977.079*L30/10)+175*COS(3.012 + 18849.228*L30/10)+110*COS(5.055 + 5486.778*L30/10)+98*COS(0.89 + 6069.78*L30/10)+86*COS(5.69 + 15720.84*L30/10)+86*COS(1.27 + 161000.69*L30/10)+65*COS(0.27 + 17260.15*L30/10)+63*COS(0.92 + 529.69*L30/10)+57*COS(2.01 + 83996.85*L30/10)+56*COS(5.24 + 71430.7*L30/10)+49*COS(3.25 + 2544.31*L30/10)+47*COS(2.58 + 775.52*L30/10)+45*COS(5.54 + 9437.76*L30/10)+43*COS(6.01 + 6275.96*L30/10)+39*COS(5.36 + 4694*L30/10)+38*COS(2.39 + 8827.39*L30/10)+37*COS(0.83 + 19651.05*L30/10)+37*COS(4.9 + 12139.55*L30/10)+36*COS(1.67 + 12036.46*L30/10)+35*COS(1.84 + 2942.46*L30/10)+33*COS(0.24 + 7084.9*L30/10)+32*COS(0.18 + 5088.63*L30/10)+32*COS(1.78 + 398.15*L30/10)+28*COS(1.21 + 6286.6*L30/10)+28*COS(1.9 + 6279.55*L30/10)+26*COS(4.59 + 10447.39*L30/10) +24.6*COS(3.787 + 8429.241*L30/10)+23.6*COS(0.269 + 796.3*L30/10)+27.8*COS(1.899 + 6279.55*L30/10)+23.9*COS(4.996 + 5856.48*L30/10)+20.3*COS(4.653 + 2146.165*L30/10))/100000000 + (103019*COS(1.10749 + 6283.07585*L30/10) +1721*COS(1.0644 + 12566.1517*L30/10) +702*COS(3.142 + 0*L30/10) +32*COS(1.02 + 18849.23*L30/10) +31*COS(2.84 + 5507.55*L30/10) +25*COS(1.32 + 5223.69*L30/10) +18*COS(1.42 + 1577.34*L30/10) +10*COS(5.91 + 10977.08*L30/10) +9*COS(1.42 + 6275.96*L30/10) +9*COS(0.27 + 5486.78*L30/10))*L30/1000000000  + (4359*COS(5.7846 + 6283.0758*L30/10)*L30^2+124*COS(5.579 + 12566.152*L30/10)*L30^2)/10000000000</f>
        <v>0.984994904861445</v>
      </c>
      <c r="AE30" s="10" t="n">
        <f aca="false">2*959.63/AD30</f>
        <v>1948.49738869459</v>
      </c>
      <c r="AF30" s="0"/>
      <c r="AG30" s="0"/>
    </row>
    <row r="31" customFormat="false" ht="12.8" hidden="false" customHeight="false" outlineLevel="0" collapsed="false">
      <c r="A31" s="0"/>
      <c r="D31" s="28" t="n">
        <f aca="false">K31-INT(275*E31/9)+IF($A$8="leap year",1,2)*INT((E31+9)/12)+30</f>
        <v>30</v>
      </c>
      <c r="E31" s="28" t="n">
        <f aca="false">IF(K31&lt;32,1,INT(9*(IF($A$8="leap year",1,2)+K31)/275+0.98))</f>
        <v>1</v>
      </c>
      <c r="F31" s="20" t="n">
        <f aca="false">ASIN(Y31)*180/PI()</f>
        <v>13.1104658206845</v>
      </c>
      <c r="G31" s="21" t="n">
        <f aca="false">F31+1.02/(TAN($A$10*(F31+10.3/(F31+5.11)))*60)</f>
        <v>13.1803310437989</v>
      </c>
      <c r="H31" s="21" t="n">
        <f aca="false">IF(X31&gt;180,AB31-180,AB31+180)</f>
        <v>220.608743528474</v>
      </c>
      <c r="I31" s="13" t="n">
        <f aca="false">IF(ABS(4*(N31-0.0057183-V31))&lt;20,4*(N31-0.0057183-V31),4*(N31-0.0057183-V31-360))</f>
        <v>-13.3121398924882</v>
      </c>
      <c r="J31" s="29" t="n">
        <f aca="false">INT(365.25*(IF(E31&gt;2,$A$5,$A$5-1)+4716))+INT(30.6001*(IF(E31&lt;3,E31+12,E31)+1))+D31+$C$2/24+2-INT(IF(E31&gt;2,$A$5,$A$5-1)/100)+INT(INT(IF(E31&gt;2,$A$5,$A$5-1)/100)/4)-1524.5</f>
        <v>2459610.125</v>
      </c>
      <c r="K31" s="7" t="n">
        <v>30</v>
      </c>
      <c r="L31" s="30" t="n">
        <f aca="false">(J31-2451545)/36525</f>
        <v>0.220811088295688</v>
      </c>
      <c r="M31" s="6" t="n">
        <f aca="false">MOD(357.5291 + 35999.0503*L31 - 0.0001559*L31^2 - 0.00000048*L31^3,360)</f>
        <v>26.5185667477417</v>
      </c>
      <c r="N31" s="6" t="n">
        <f aca="false">MOD(280.46645 + 36000.76983*L31 + 0.0003032*L31^2,360)</f>
        <v>309.835630428151</v>
      </c>
      <c r="O31" s="6" t="n">
        <f aca="false"> MOD((1.9146 - 0.004817*L31 - 0.000014*L31^2)*SIN(M31*$A$10) + (0.019993 - 0.000101*L31)*SIN(2*M31*$A$10) + 0.00029*SIN(3*M31*$A$10),360)</f>
        <v>0.87061260988338</v>
      </c>
      <c r="P31" s="6" t="n">
        <f aca="false">MOD(N31+O31,360)</f>
        <v>310.706243038035</v>
      </c>
      <c r="Q31" s="31" t="n">
        <f aca="false">COS(P31*$A$10)</f>
        <v>0.652181007465981</v>
      </c>
      <c r="R31" s="7" t="n">
        <f aca="false">COS((23.4393-46.815*L31/3600)*$A$10)*SIN(P31*$A$10)</f>
        <v>-0.695524524002172</v>
      </c>
      <c r="S31" s="7" t="n">
        <f aca="false">SIN((23.4393-46.815*L31/3600)*$A$10)*SIN(P31*$A$10)</f>
        <v>-0.301505505774289</v>
      </c>
      <c r="T31" s="31" t="n">
        <f aca="false">SQRT(1-S31^2)</f>
        <v>0.953464435617706</v>
      </c>
      <c r="U31" s="6" t="n">
        <f aca="false">ATAN(S31/T31)/$A$10</f>
        <v>-17.5480497468822</v>
      </c>
      <c r="V31" s="6" t="n">
        <f aca="false">IF(2*ATAN(R31/(Q31+T31))/$A$10&gt;0, 2*ATAN(R31/(Q31+T31))/$A$10, 2*ATAN(R31/(Q31+T31))/$A$10+360)</f>
        <v>313.157947101274</v>
      </c>
      <c r="W31" s="6" t="n">
        <f aca="false"> MOD(280.46061837 + 360.98564736629*(J31-2451545) + 0.000387933*L31^2 - L31^3/3871000010  + $B$7,360)</f>
        <v>354.829852334224</v>
      </c>
      <c r="X31" s="6" t="n">
        <f aca="false">IF(W31-V31&gt;0,W31-V31,W31-V31+360)</f>
        <v>41.6719052329502</v>
      </c>
      <c r="Y31" s="31" t="n">
        <f aca="false">SIN($A$10*$B$5)*SIN(U31*$A$10) +COS($A$10*$B$5)* COS(U31*$A$10)*COS(X31*$A$10)</f>
        <v>0.226829213055868</v>
      </c>
      <c r="Z31" s="6" t="n">
        <f aca="false">SIN($A$10*X31)</f>
        <v>0.664864163509045</v>
      </c>
      <c r="AA31" s="6" t="n">
        <f aca="false">COS($A$10*X31)*SIN($A$10*$B$5) - TAN($A$10*U31)*COS($A$10*$B$5)</f>
        <v>0.775470800175464</v>
      </c>
      <c r="AB31" s="6" t="n">
        <f aca="false">IF(OR(AND(Z31*AA31&gt;0), AND(Z31&lt;0,AA31&gt;0)), MOD(ATAN2(AA31,Z31)/$A$10+360,360),  ATAN2(AA31,Z31)/$A$10)</f>
        <v>40.6087435284738</v>
      </c>
      <c r="AC31" s="16" t="n">
        <f aca="false">P31-P30</f>
        <v>1.01565126331002</v>
      </c>
      <c r="AD31" s="17" t="n">
        <f aca="false">(100013989+1670700*COS(3.0984635 + 6283.07585*L31/10)+13956*COS(3.05525 + 12566.1517*L31/10)+3084*COS(5.1985 + 77713.7715*L31/10) +1628*COS(1.1739 + 5753.3849*L31/10)+1576*COS(2.8469 + 7860.4194*L31/10)+925*COS(5.453 + 11506.77*L31/10)+542*COS(4.564 + 3930.21*L31/10)+472*COS(3.661 + 5884.927*L31/10)+346*COS(0.964 + 5507.553*L31/10)+329*COS(5.9 + 5223.694*L31/10)+307*COS(0.299 + 5573.143*L31/10)+243*COS(4.273 + 11790.629*L31/10)+212*COS(5.847 + 1577.344*L31/10)+186*COS(5.022 + 10977.079*L31/10)+175*COS(3.012 + 18849.228*L31/10)+110*COS(5.055 + 5486.778*L31/10)+98*COS(0.89 + 6069.78*L31/10)+86*COS(5.69 + 15720.84*L31/10)+86*COS(1.27 + 161000.69*L31/10)+65*COS(0.27 + 17260.15*L31/10)+63*COS(0.92 + 529.69*L31/10)+57*COS(2.01 + 83996.85*L31/10)+56*COS(5.24 + 71430.7*L31/10)+49*COS(3.25 + 2544.31*L31/10)+47*COS(2.58 + 775.52*L31/10)+45*COS(5.54 + 9437.76*L31/10)+43*COS(6.01 + 6275.96*L31/10)+39*COS(5.36 + 4694*L31/10)+38*COS(2.39 + 8827.39*L31/10)+37*COS(0.83 + 19651.05*L31/10)+37*COS(4.9 + 12139.55*L31/10)+36*COS(1.67 + 12036.46*L31/10)+35*COS(1.84 + 2942.46*L31/10)+33*COS(0.24 + 7084.9*L31/10)+32*COS(0.18 + 5088.63*L31/10)+32*COS(1.78 + 398.15*L31/10)+28*COS(1.21 + 6286.6*L31/10)+28*COS(1.9 + 6279.55*L31/10)+26*COS(4.59 + 10447.39*L31/10) +24.6*COS(3.787 + 8429.241*L31/10)+23.6*COS(0.269 + 796.3*L31/10)+27.8*COS(1.899 + 6279.55*L31/10)+23.9*COS(4.996 + 5856.48*L31/10)+20.3*COS(4.653 + 2146.165*L31/10))/100000000 + (103019*COS(1.10749 + 6283.07585*L31/10) +1721*COS(1.0644 + 12566.1517*L31/10) +702*COS(3.142 + 0*L31/10) +32*COS(1.02 + 18849.23*L31/10) +31*COS(2.84 + 5507.55*L31/10) +25*COS(1.32 + 5223.69*L31/10) +18*COS(1.42 + 1577.34*L31/10) +10*COS(5.91 + 10977.08*L31/10) +9*COS(1.42 + 6275.96*L31/10) +9*COS(0.27 + 5486.78*L31/10))*L31/1000000000  + (4359*COS(5.7846 + 6283.0758*L31/10)*L31^2+124*COS(5.579 + 12566.152*L31/10)*L31^2)/10000000000</f>
        <v>0.985127256465714</v>
      </c>
      <c r="AE31" s="10" t="n">
        <f aca="false">2*959.63/AD31</f>
        <v>1948.23560855033</v>
      </c>
      <c r="AF31" s="0"/>
      <c r="AG31" s="0"/>
    </row>
    <row r="32" customFormat="false" ht="12.8" hidden="false" customHeight="false" outlineLevel="0" collapsed="false">
      <c r="A32" s="0"/>
      <c r="D32" s="28" t="n">
        <f aca="false">K32-INT(275*E32/9)+IF($A$8="leap year",1,2)*INT((E32+9)/12)+30</f>
        <v>31</v>
      </c>
      <c r="E32" s="28" t="n">
        <f aca="false">IF(K32&lt;32,1,INT(9*(IF($A$8="leap year",1,2)+K32)/275+0.98))</f>
        <v>1</v>
      </c>
      <c r="F32" s="20" t="n">
        <f aca="false">ASIN(Y32)*180/PI()</f>
        <v>13.3767580933336</v>
      </c>
      <c r="G32" s="21" t="n">
        <f aca="false">F32+1.02/(TAN($A$10*(F32+10.3/(F32+5.11)))*60)</f>
        <v>13.4452779595525</v>
      </c>
      <c r="H32" s="21" t="n">
        <f aca="false">IF(X32&gt;180,AB32-180,AB32+180)</f>
        <v>220.701387997953</v>
      </c>
      <c r="I32" s="13" t="n">
        <f aca="false">IF(ABS(4*(N32-0.0057183-V32))&lt;20,4*(N32-0.0057183-V32),4*(N32-0.0057183-V32-360))</f>
        <v>-13.4623799988274</v>
      </c>
      <c r="J32" s="29" t="n">
        <f aca="false">INT(365.25*(IF(E32&gt;2,$A$5,$A$5-1)+4716))+INT(30.6001*(IF(E32&lt;3,E32+12,E32)+1))+D32+$C$2/24+2-INT(IF(E32&gt;2,$A$5,$A$5-1)/100)+INT(INT(IF(E32&gt;2,$A$5,$A$5-1)/100)/4)-1524.5</f>
        <v>2459611.125</v>
      </c>
      <c r="K32" s="7" t="n">
        <v>31</v>
      </c>
      <c r="L32" s="30" t="n">
        <f aca="false">(J32-2451545)/36525</f>
        <v>0.220838466803559</v>
      </c>
      <c r="M32" s="6" t="n">
        <f aca="false">MOD(357.5291 + 35999.0503*L32 - 0.0001559*L32^2 - 0.00000048*L32^3,360)</f>
        <v>27.5041670278551</v>
      </c>
      <c r="N32" s="6" t="n">
        <f aca="false">MOD(280.46645 + 36000.76983*L32 + 0.0003032*L32^2,360)</f>
        <v>310.821277791982</v>
      </c>
      <c r="O32" s="6" t="n">
        <f aca="false"> MOD((1.9146 - 0.004817*L32 - 0.000014*L32^2)*SIN(M32*$A$10) + (0.019993 - 0.000101*L32)*SIN(2*M32*$A$10) + 0.00029*SIN(3*M32*$A$10),360)</f>
        <v>0.900344051795397</v>
      </c>
      <c r="P32" s="6" t="n">
        <f aca="false">MOD(N32+O32,360)</f>
        <v>311.721621843777</v>
      </c>
      <c r="Q32" s="31" t="n">
        <f aca="false">COS(P32*$A$10)</f>
        <v>0.665512067896076</v>
      </c>
      <c r="R32" s="7" t="n">
        <f aca="false">COS((23.4393-46.815*L32/3600)*$A$10)*SIN(P32*$A$10)</f>
        <v>-0.684811600351244</v>
      </c>
      <c r="S32" s="7" t="n">
        <f aca="false">SIN((23.4393-46.815*L32/3600)*$A$10)*SIN(P32*$A$10)</f>
        <v>-0.296861515709021</v>
      </c>
      <c r="T32" s="31" t="n">
        <f aca="false">SQRT(1-S32^2)</f>
        <v>0.954920541454074</v>
      </c>
      <c r="U32" s="6" t="n">
        <f aca="false">ATAN(S32/T32)/$A$10</f>
        <v>-17.2691956280154</v>
      </c>
      <c r="V32" s="6" t="n">
        <f aca="false">IF(2*ATAN(R32/(Q32+T32))/$A$10&gt;0, 2*ATAN(R32/(Q32+T32))/$A$10, 2*ATAN(R32/(Q32+T32))/$A$10+360)</f>
        <v>314.181154491688</v>
      </c>
      <c r="W32" s="6" t="n">
        <f aca="false"> MOD(280.46061837 + 360.98564736629*(J32-2451545) + 0.000387933*L32^2 - L32^3/3871000010  + $B$7,360)</f>
        <v>355.815499705262</v>
      </c>
      <c r="X32" s="6" t="n">
        <f aca="false">IF(W32-V32&gt;0,W32-V32,W32-V32+360)</f>
        <v>41.634345213574</v>
      </c>
      <c r="Y32" s="31" t="n">
        <f aca="false">SIN($A$10*$B$5)*SIN(U32*$A$10) +COS($A$10*$B$5)* COS(U32*$A$10)*COS(X32*$A$10)</f>
        <v>0.231353280047131</v>
      </c>
      <c r="Z32" s="6" t="n">
        <f aca="false">SIN($A$10*X32)</f>
        <v>0.664374351231047</v>
      </c>
      <c r="AA32" s="6" t="n">
        <f aca="false">COS($A$10*X32)*SIN($A$10*$B$5) - TAN($A$10*U32)*COS($A$10*$B$5)</f>
        <v>0.772368593933441</v>
      </c>
      <c r="AB32" s="6" t="n">
        <f aca="false">IF(OR(AND(Z32*AA32&gt;0), AND(Z32&lt;0,AA32&gt;0)), MOD(ATAN2(AA32,Z32)/$A$10+360,360),  ATAN2(AA32,Z32)/$A$10)</f>
        <v>40.7013879979526</v>
      </c>
      <c r="AC32" s="16" t="n">
        <f aca="false">P32-P31</f>
        <v>1.01537880574216</v>
      </c>
      <c r="AD32" s="17" t="n">
        <f aca="false">(100013989+1670700*COS(3.0984635 + 6283.07585*L32/10)+13956*COS(3.05525 + 12566.1517*L32/10)+3084*COS(5.1985 + 77713.7715*L32/10) +1628*COS(1.1739 + 5753.3849*L32/10)+1576*COS(2.8469 + 7860.4194*L32/10)+925*COS(5.453 + 11506.77*L32/10)+542*COS(4.564 + 3930.21*L32/10)+472*COS(3.661 + 5884.927*L32/10)+346*COS(0.964 + 5507.553*L32/10)+329*COS(5.9 + 5223.694*L32/10)+307*COS(0.299 + 5573.143*L32/10)+243*COS(4.273 + 11790.629*L32/10)+212*COS(5.847 + 1577.344*L32/10)+186*COS(5.022 + 10977.079*L32/10)+175*COS(3.012 + 18849.228*L32/10)+110*COS(5.055 + 5486.778*L32/10)+98*COS(0.89 + 6069.78*L32/10)+86*COS(5.69 + 15720.84*L32/10)+86*COS(1.27 + 161000.69*L32/10)+65*COS(0.27 + 17260.15*L32/10)+63*COS(0.92 + 529.69*L32/10)+57*COS(2.01 + 83996.85*L32/10)+56*COS(5.24 + 71430.7*L32/10)+49*COS(3.25 + 2544.31*L32/10)+47*COS(2.58 + 775.52*L32/10)+45*COS(5.54 + 9437.76*L32/10)+43*COS(6.01 + 6275.96*L32/10)+39*COS(5.36 + 4694*L32/10)+38*COS(2.39 + 8827.39*L32/10)+37*COS(0.83 + 19651.05*L32/10)+37*COS(4.9 + 12139.55*L32/10)+36*COS(1.67 + 12036.46*L32/10)+35*COS(1.84 + 2942.46*L32/10)+33*COS(0.24 + 7084.9*L32/10)+32*COS(0.18 + 5088.63*L32/10)+32*COS(1.78 + 398.15*L32/10)+28*COS(1.21 + 6286.6*L32/10)+28*COS(1.9 + 6279.55*L32/10)+26*COS(4.59 + 10447.39*L32/10) +24.6*COS(3.787 + 8429.241*L32/10)+23.6*COS(0.269 + 796.3*L32/10)+27.8*COS(1.899 + 6279.55*L32/10)+23.9*COS(4.996 + 5856.48*L32/10)+20.3*COS(4.653 + 2146.165*L32/10))/100000000 + (103019*COS(1.10749 + 6283.07585*L32/10) +1721*COS(1.0644 + 12566.1517*L32/10) +702*COS(3.142 + 0*L32/10) +32*COS(1.02 + 18849.23*L32/10) +31*COS(2.84 + 5507.55*L32/10) +25*COS(1.32 + 5223.69*L32/10) +18*COS(1.42 + 1577.34*L32/10) +10*COS(5.91 + 10977.08*L32/10) +9*COS(1.42 + 6275.96*L32/10) +9*COS(0.27 + 5486.78*L32/10))*L32/1000000000  + (4359*COS(5.7846 + 6283.0758*L32/10)*L32^2+124*COS(5.579 + 12566.152*L32/10)*L32^2)/10000000000</f>
        <v>0.985262695056914</v>
      </c>
      <c r="AE32" s="10" t="n">
        <f aca="false">2*959.63/AD32</f>
        <v>1947.96779542042</v>
      </c>
      <c r="AF32" s="0"/>
      <c r="AG32" s="0"/>
    </row>
    <row r="33" customFormat="false" ht="12.8" hidden="false" customHeight="false" outlineLevel="0" collapsed="false">
      <c r="A33" s="0"/>
      <c r="D33" s="28" t="n">
        <f aca="false">K33-INT(275*E33/9)+IF($A$8="leap year",1,2)*INT((E33+9)/12)+30</f>
        <v>1</v>
      </c>
      <c r="E33" s="28" t="n">
        <f aca="false">IF(K33&lt;32,1,INT(9*(IF($A$8="leap year",1,2)+K33)/275+0.98))</f>
        <v>2</v>
      </c>
      <c r="F33" s="20" t="n">
        <f aca="false">ASIN(Y33)*180/PI()</f>
        <v>13.6461970846922</v>
      </c>
      <c r="G33" s="21" t="n">
        <f aca="false">F33+1.02/(TAN($A$10*(F33+10.3/(F33+5.11)))*60)</f>
        <v>13.7134033708216</v>
      </c>
      <c r="H33" s="21" t="n">
        <f aca="false">IF(X33&gt;180,AB33-180,AB33+180)</f>
        <v>220.799440092786</v>
      </c>
      <c r="I33" s="13" t="n">
        <f aca="false">IF(ABS(4*(N33-0.0057183-V33))&lt;20,4*(N33-0.0057183-V33),4*(N33-0.0057183-V33-360))</f>
        <v>-13.5990101190146</v>
      </c>
      <c r="J33" s="29" t="n">
        <f aca="false">INT(365.25*(IF(E33&gt;2,$A$5,$A$5-1)+4716))+INT(30.6001*(IF(E33&lt;3,E33+12,E33)+1))+D33+$C$2/24+2-INT(IF(E33&gt;2,$A$5,$A$5-1)/100)+INT(INT(IF(E33&gt;2,$A$5,$A$5-1)/100)/4)-1524.5</f>
        <v>2459612.125</v>
      </c>
      <c r="K33" s="7" t="n">
        <v>32</v>
      </c>
      <c r="L33" s="30" t="n">
        <f aca="false">(J33-2451545)/36525</f>
        <v>0.22086584531143</v>
      </c>
      <c r="M33" s="6" t="n">
        <f aca="false">MOD(357.5291 + 35999.0503*L33 - 0.0001559*L33^2 - 0.00000048*L33^3,360)</f>
        <v>28.4897673079649</v>
      </c>
      <c r="N33" s="6" t="n">
        <f aca="false">MOD(280.46645 + 36000.76983*L33 + 0.0003032*L33^2,360)</f>
        <v>311.806925155812</v>
      </c>
      <c r="O33" s="6" t="n">
        <f aca="false"> MOD((1.9146 - 0.004817*L33 - 0.000014*L33^2)*SIN(M33*$A$10) + (0.019993 - 0.000101*L33)*SIN(2*M33*$A$10) + 0.00029*SIN(3*M33*$A$10),360)</f>
        <v>0.929793874865679</v>
      </c>
      <c r="P33" s="6" t="n">
        <f aca="false">MOD(N33+O33,360)</f>
        <v>312.736719030677</v>
      </c>
      <c r="Q33" s="31" t="n">
        <f aca="false">COS(P33*$A$10)</f>
        <v>0.678630513806366</v>
      </c>
      <c r="R33" s="7" t="n">
        <f aca="false">COS((23.4393-46.815*L33/3600)*$A$10)*SIN(P33*$A$10)</f>
        <v>-0.673886671599918</v>
      </c>
      <c r="S33" s="7" t="n">
        <f aca="false">SIN((23.4393-46.815*L33/3600)*$A$10)*SIN(P33*$A$10)</f>
        <v>-0.292125622927693</v>
      </c>
      <c r="T33" s="31" t="n">
        <f aca="false">SQRT(1-S33^2)</f>
        <v>0.956379956099618</v>
      </c>
      <c r="U33" s="6" t="n">
        <f aca="false">ATAN(S33/T33)/$A$10</f>
        <v>-16.9852569029236</v>
      </c>
      <c r="V33" s="6" t="n">
        <f aca="false">IF(2*ATAN(R33/(Q33+T33))/$A$10&gt;0, 2*ATAN(R33/(Q33+T33))/$A$10, 2*ATAN(R33/(Q33+T33))/$A$10+360)</f>
        <v>315.200959385565</v>
      </c>
      <c r="W33" s="6" t="n">
        <f aca="false"> MOD(280.46061837 + 360.98564736629*(J33-2451545) + 0.000387933*L33^2 - L33^3/3871000010  + $B$7,360)</f>
        <v>356.801147076301</v>
      </c>
      <c r="X33" s="6" t="n">
        <f aca="false">IF(W33-V33&gt;0,W33-V33,W33-V33+360)</f>
        <v>41.6001876907359</v>
      </c>
      <c r="Y33" s="31" t="n">
        <f aca="false">SIN($A$10*$B$5)*SIN(U33*$A$10) +COS($A$10*$B$5)* COS(U33*$A$10)*COS(X33*$A$10)</f>
        <v>0.235925720217379</v>
      </c>
      <c r="Z33" s="6" t="n">
        <f aca="false">SIN($A$10*X33)</f>
        <v>0.663928662301605</v>
      </c>
      <c r="AA33" s="6" t="n">
        <f aca="false">COS($A$10*X33)*SIN($A$10*$B$5) - TAN($A$10*U33)*COS($A$10*$B$5)</f>
        <v>0.769183954544176</v>
      </c>
      <c r="AB33" s="6" t="n">
        <f aca="false">IF(OR(AND(Z33*AA33&gt;0), AND(Z33&lt;0,AA33&gt;0)), MOD(ATAN2(AA33,Z33)/$A$10+360,360),  ATAN2(AA33,Z33)/$A$10)</f>
        <v>40.7994400927858</v>
      </c>
      <c r="AC33" s="16" t="n">
        <f aca="false">P33-P32</f>
        <v>1.01509718690039</v>
      </c>
      <c r="AD33" s="17" t="n">
        <f aca="false">(100013989+1670700*COS(3.0984635 + 6283.07585*L33/10)+13956*COS(3.05525 + 12566.1517*L33/10)+3084*COS(5.1985 + 77713.7715*L33/10) +1628*COS(1.1739 + 5753.3849*L33/10)+1576*COS(2.8469 + 7860.4194*L33/10)+925*COS(5.453 + 11506.77*L33/10)+542*COS(4.564 + 3930.21*L33/10)+472*COS(3.661 + 5884.927*L33/10)+346*COS(0.964 + 5507.553*L33/10)+329*COS(5.9 + 5223.694*L33/10)+307*COS(0.299 + 5573.143*L33/10)+243*COS(4.273 + 11790.629*L33/10)+212*COS(5.847 + 1577.344*L33/10)+186*COS(5.022 + 10977.079*L33/10)+175*COS(3.012 + 18849.228*L33/10)+110*COS(5.055 + 5486.778*L33/10)+98*COS(0.89 + 6069.78*L33/10)+86*COS(5.69 + 15720.84*L33/10)+86*COS(1.27 + 161000.69*L33/10)+65*COS(0.27 + 17260.15*L33/10)+63*COS(0.92 + 529.69*L33/10)+57*COS(2.01 + 83996.85*L33/10)+56*COS(5.24 + 71430.7*L33/10)+49*COS(3.25 + 2544.31*L33/10)+47*COS(2.58 + 775.52*L33/10)+45*COS(5.54 + 9437.76*L33/10)+43*COS(6.01 + 6275.96*L33/10)+39*COS(5.36 + 4694*L33/10)+38*COS(2.39 + 8827.39*L33/10)+37*COS(0.83 + 19651.05*L33/10)+37*COS(4.9 + 12139.55*L33/10)+36*COS(1.67 + 12036.46*L33/10)+35*COS(1.84 + 2942.46*L33/10)+33*COS(0.24 + 7084.9*L33/10)+32*COS(0.18 + 5088.63*L33/10)+32*COS(1.78 + 398.15*L33/10)+28*COS(1.21 + 6286.6*L33/10)+28*COS(1.9 + 6279.55*L33/10)+26*COS(4.59 + 10447.39*L33/10) +24.6*COS(3.787 + 8429.241*L33/10)+23.6*COS(0.269 + 796.3*L33/10)+27.8*COS(1.899 + 6279.55*L33/10)+23.9*COS(4.996 + 5856.48*L33/10)+20.3*COS(4.653 + 2146.165*L33/10))/100000000 + (103019*COS(1.10749 + 6283.07585*L33/10) +1721*COS(1.0644 + 12566.1517*L33/10) +702*COS(3.142 + 0*L33/10) +32*COS(1.02 + 18849.23*L33/10) +31*COS(2.84 + 5507.55*L33/10) +25*COS(1.32 + 5223.69*L33/10) +18*COS(1.42 + 1577.34*L33/10) +10*COS(5.91 + 10977.08*L33/10) +9*COS(1.42 + 6275.96*L33/10) +9*COS(0.27 + 5486.78*L33/10))*L33/1000000000  + (4359*COS(5.7846 + 6283.0758*L33/10)*L33^2+124*COS(5.579 + 12566.152*L33/10)*L33^2)/10000000000</f>
        <v>0.985401111469738</v>
      </c>
      <c r="AE33" s="10" t="n">
        <f aca="false">2*959.63/AD33</f>
        <v>1947.69417008004</v>
      </c>
      <c r="AF33" s="0"/>
      <c r="AG33" s="0"/>
    </row>
    <row r="34" customFormat="false" ht="12.8" hidden="false" customHeight="false" outlineLevel="0" collapsed="false">
      <c r="A34" s="0"/>
      <c r="D34" s="28" t="n">
        <f aca="false">K34-INT(275*E34/9)+IF($A$8="leap year",1,2)*INT((E34+9)/12)+30</f>
        <v>2</v>
      </c>
      <c r="E34" s="28" t="n">
        <f aca="false">IF(K34&lt;32,1,INT(9*(IF($A$8="leap year",1,2)+K34)/275+0.98))</f>
        <v>2</v>
      </c>
      <c r="F34" s="20" t="n">
        <f aca="false">ASIN(Y34)*180/PI()</f>
        <v>13.9186711814822</v>
      </c>
      <c r="G34" s="21" t="n">
        <f aca="false">F34+1.02/(TAN($A$10*(F34+10.3/(F34+5.11)))*60)</f>
        <v>13.9845953245007</v>
      </c>
      <c r="H34" s="21" t="n">
        <f aca="false">IF(X34&gt;180,AB34-180,AB34+180)</f>
        <v>220.902887500861</v>
      </c>
      <c r="I34" s="13" t="n">
        <f aca="false">IF(ABS(4*(N34-0.0057183-V34))&lt;20,4*(N34-0.0057183-V34),4*(N34-0.0057183-V34-360))</f>
        <v>-13.7220376208147</v>
      </c>
      <c r="J34" s="29" t="n">
        <f aca="false">INT(365.25*(IF(E34&gt;2,$A$5,$A$5-1)+4716))+INT(30.6001*(IF(E34&lt;3,E34+12,E34)+1))+D34+$C$2/24+2-INT(IF(E34&gt;2,$A$5,$A$5-1)/100)+INT(INT(IF(E34&gt;2,$A$5,$A$5-1)/100)/4)-1524.5</f>
        <v>2459613.125</v>
      </c>
      <c r="K34" s="7" t="n">
        <v>33</v>
      </c>
      <c r="L34" s="30" t="n">
        <f aca="false">(J34-2451545)/36525</f>
        <v>0.220893223819302</v>
      </c>
      <c r="M34" s="6" t="n">
        <f aca="false">MOD(357.5291 + 35999.0503*L34 - 0.0001559*L34^2 - 0.00000048*L34^3,360)</f>
        <v>29.4753675880766</v>
      </c>
      <c r="N34" s="6" t="n">
        <f aca="false">MOD(280.46645 + 36000.76983*L34 + 0.0003032*L34^2,360)</f>
        <v>312.792572519644</v>
      </c>
      <c r="O34" s="6" t="n">
        <f aca="false"> MOD((1.9146 - 0.004817*L34 - 0.000014*L34^2)*SIN(M34*$A$10) + (0.019993 - 0.000101*L34)*SIN(2*M34*$A$10) + 0.00029*SIN(3*M34*$A$10),360)</f>
        <v>0.958953020152047</v>
      </c>
      <c r="P34" s="6" t="n">
        <f aca="false">MOD(N34+O34,360)</f>
        <v>313.751525539796</v>
      </c>
      <c r="Q34" s="31" t="n">
        <f aca="false">COS(P34*$A$10)</f>
        <v>0.691532288977738</v>
      </c>
      <c r="R34" s="7" t="n">
        <f aca="false">COS((23.4393-46.815*L34/3600)*$A$10)*SIN(P34*$A$10)</f>
        <v>-0.662753444602947</v>
      </c>
      <c r="S34" s="7" t="n">
        <f aca="false">SIN((23.4393-46.815*L34/3600)*$A$10)*SIN(P34*$A$10)</f>
        <v>-0.287299434333135</v>
      </c>
      <c r="T34" s="31" t="n">
        <f aca="false">SQRT(1-S34^2)</f>
        <v>0.957840819255403</v>
      </c>
      <c r="U34" s="6" t="n">
        <f aca="false">ATAN(S34/T34)/$A$10</f>
        <v>-16.696345973468</v>
      </c>
      <c r="V34" s="6" t="n">
        <f aca="false">IF(2*ATAN(R34/(Q34+T34))/$A$10&gt;0, 2*ATAN(R34/(Q34+T34))/$A$10, 2*ATAN(R34/(Q34+T34))/$A$10+360)</f>
        <v>316.217363624847</v>
      </c>
      <c r="W34" s="6" t="n">
        <f aca="false"> MOD(280.46061837 + 360.98564736629*(J34-2451545) + 0.000387933*L34^2 - L34^3/3871000010  + $B$7,360)</f>
        <v>357.78679444734</v>
      </c>
      <c r="X34" s="6" t="n">
        <f aca="false">IF(W34-V34&gt;0,W34-V34,W34-V34+360)</f>
        <v>41.5694308224927</v>
      </c>
      <c r="Y34" s="31" t="n">
        <f aca="false">SIN($A$10*$B$5)*SIN(U34*$A$10) +COS($A$10*$B$5)* COS(U34*$A$10)*COS(X34*$A$10)</f>
        <v>0.240544360583089</v>
      </c>
      <c r="Z34" s="6" t="n">
        <f aca="false">SIN($A$10*X34)</f>
        <v>0.663527143368557</v>
      </c>
      <c r="AA34" s="6" t="n">
        <f aca="false">COS($A$10*X34)*SIN($A$10*$B$5) - TAN($A$10*U34)*COS($A$10*$B$5)</f>
        <v>0.765918685642413</v>
      </c>
      <c r="AB34" s="6" t="n">
        <f aca="false">IF(OR(AND(Z34*AA34&gt;0), AND(Z34&lt;0,AA34&gt;0)), MOD(ATAN2(AA34,Z34)/$A$10+360,360),  ATAN2(AA34,Z34)/$A$10)</f>
        <v>40.9028875008606</v>
      </c>
      <c r="AC34" s="16" t="n">
        <f aca="false">P34-P33</f>
        <v>1.01480650911833</v>
      </c>
      <c r="AD34" s="17" t="n">
        <f aca="false">(100013989+1670700*COS(3.0984635 + 6283.07585*L34/10)+13956*COS(3.05525 + 12566.1517*L34/10)+3084*COS(5.1985 + 77713.7715*L34/10) +1628*COS(1.1739 + 5753.3849*L34/10)+1576*COS(2.8469 + 7860.4194*L34/10)+925*COS(5.453 + 11506.77*L34/10)+542*COS(4.564 + 3930.21*L34/10)+472*COS(3.661 + 5884.927*L34/10)+346*COS(0.964 + 5507.553*L34/10)+329*COS(5.9 + 5223.694*L34/10)+307*COS(0.299 + 5573.143*L34/10)+243*COS(4.273 + 11790.629*L34/10)+212*COS(5.847 + 1577.344*L34/10)+186*COS(5.022 + 10977.079*L34/10)+175*COS(3.012 + 18849.228*L34/10)+110*COS(5.055 + 5486.778*L34/10)+98*COS(0.89 + 6069.78*L34/10)+86*COS(5.69 + 15720.84*L34/10)+86*COS(1.27 + 161000.69*L34/10)+65*COS(0.27 + 17260.15*L34/10)+63*COS(0.92 + 529.69*L34/10)+57*COS(2.01 + 83996.85*L34/10)+56*COS(5.24 + 71430.7*L34/10)+49*COS(3.25 + 2544.31*L34/10)+47*COS(2.58 + 775.52*L34/10)+45*COS(5.54 + 9437.76*L34/10)+43*COS(6.01 + 6275.96*L34/10)+39*COS(5.36 + 4694*L34/10)+38*COS(2.39 + 8827.39*L34/10)+37*COS(0.83 + 19651.05*L34/10)+37*COS(4.9 + 12139.55*L34/10)+36*COS(1.67 + 12036.46*L34/10)+35*COS(1.84 + 2942.46*L34/10)+33*COS(0.24 + 7084.9*L34/10)+32*COS(0.18 + 5088.63*L34/10)+32*COS(1.78 + 398.15*L34/10)+28*COS(1.21 + 6286.6*L34/10)+28*COS(1.9 + 6279.55*L34/10)+26*COS(4.59 + 10447.39*L34/10) +24.6*COS(3.787 + 8429.241*L34/10)+23.6*COS(0.269 + 796.3*L34/10)+27.8*COS(1.899 + 6279.55*L34/10)+23.9*COS(4.996 + 5856.48*L34/10)+20.3*COS(4.653 + 2146.165*L34/10))/100000000 + (103019*COS(1.10749 + 6283.07585*L34/10) +1721*COS(1.0644 + 12566.1517*L34/10) +702*COS(3.142 + 0*L34/10) +32*COS(1.02 + 18849.23*L34/10) +31*COS(2.84 + 5507.55*L34/10) +25*COS(1.32 + 5223.69*L34/10) +18*COS(1.42 + 1577.34*L34/10) +10*COS(5.91 + 10977.08*L34/10) +9*COS(1.42 + 6275.96*L34/10) +9*COS(0.27 + 5486.78*L34/10))*L34/1000000000  + (4359*COS(5.7846 + 6283.0758*L34/10)*L34^2+124*COS(5.579 + 12566.152*L34/10)*L34^2)/10000000000</f>
        <v>0.985542483589974</v>
      </c>
      <c r="AE34" s="10" t="n">
        <f aca="false">2*959.63/AD34</f>
        <v>1947.41478115569</v>
      </c>
      <c r="AF34" s="0"/>
      <c r="AG34" s="0"/>
    </row>
    <row r="35" customFormat="false" ht="12.8" hidden="false" customHeight="false" outlineLevel="0" collapsed="false">
      <c r="A35" s="0"/>
      <c r="D35" s="28" t="n">
        <f aca="false">K35-INT(275*E35/9)+IF($A$8="leap year",1,2)*INT((E35+9)/12)+30</f>
        <v>3</v>
      </c>
      <c r="E35" s="28" t="n">
        <f aca="false">IF(K35&lt;32,1,INT(9*(IF($A$8="leap year",1,2)+K35)/275+0.98))</f>
        <v>2</v>
      </c>
      <c r="F35" s="20" t="n">
        <f aca="false">ASIN(Y35)*180/PI()</f>
        <v>14.1940690703732</v>
      </c>
      <c r="G35" s="21" t="n">
        <f aca="false">F35+1.02/(TAN($A$10*(F35+10.3/(F35+5.11)))*60)</f>
        <v>14.2587421136583</v>
      </c>
      <c r="H35" s="21" t="n">
        <f aca="false">IF(X35&gt;180,AB35-180,AB35+180)</f>
        <v>221.011715079934</v>
      </c>
      <c r="I35" s="13" t="n">
        <f aca="false">IF(ABS(4*(N35-0.0057183-V35))&lt;20,4*(N35-0.0057183-V35),4*(N35-0.0057183-V35-360))</f>
        <v>-13.8314862147818</v>
      </c>
      <c r="J35" s="29" t="n">
        <f aca="false">INT(365.25*(IF(E35&gt;2,$A$5,$A$5-1)+4716))+INT(30.6001*(IF(E35&lt;3,E35+12,E35)+1))+D35+$C$2/24+2-INT(IF(E35&gt;2,$A$5,$A$5-1)/100)+INT(INT(IF(E35&gt;2,$A$5,$A$5-1)/100)/4)-1524.5</f>
        <v>2459614.125</v>
      </c>
      <c r="K35" s="7" t="n">
        <v>34</v>
      </c>
      <c r="L35" s="30" t="n">
        <f aca="false">(J35-2451545)/36525</f>
        <v>0.220920602327173</v>
      </c>
      <c r="M35" s="6" t="n">
        <f aca="false">MOD(357.5291 + 35999.0503*L35 - 0.0001559*L35^2 - 0.00000048*L35^3,360)</f>
        <v>30.4609678681882</v>
      </c>
      <c r="N35" s="6" t="n">
        <f aca="false">MOD(280.46645 + 36000.76983*L35 + 0.0003032*L35^2,360)</f>
        <v>313.778219883477</v>
      </c>
      <c r="O35" s="6" t="n">
        <f aca="false"> MOD((1.9146 - 0.004817*L35 - 0.000014*L35^2)*SIN(M35*$A$10) + (0.019993 - 0.000101*L35)*SIN(2*M35*$A$10) + 0.00029*SIN(3*M35*$A$10),360)</f>
        <v>0.987812534137538</v>
      </c>
      <c r="P35" s="6" t="n">
        <f aca="false">MOD(N35+O35,360)</f>
        <v>314.766032417615</v>
      </c>
      <c r="Q35" s="31" t="n">
        <f aca="false">COS(P35*$A$10)</f>
        <v>0.704213419880144</v>
      </c>
      <c r="R35" s="7" t="n">
        <f aca="false">COS((23.4393-46.815*L35/3600)*$A$10)*SIN(P35*$A$10)</f>
        <v>-0.651415692927967</v>
      </c>
      <c r="S35" s="7" t="n">
        <f aca="false">SIN((23.4393-46.815*L35/3600)*$A$10)*SIN(P35*$A$10)</f>
        <v>-0.282384585747679</v>
      </c>
      <c r="T35" s="31" t="n">
        <f aca="false">SQRT(1-S35^2)</f>
        <v>0.959301279959592</v>
      </c>
      <c r="U35" s="6" t="n">
        <f aca="false">ATAN(S35/T35)/$A$10</f>
        <v>-16.4025759247082</v>
      </c>
      <c r="V35" s="6" t="n">
        <f aca="false">IF(2*ATAN(R35/(Q35+T35))/$A$10&gt;0, 2*ATAN(R35/(Q35+T35))/$A$10, 2*ATAN(R35/(Q35+T35))/$A$10+360)</f>
        <v>317.230373137173</v>
      </c>
      <c r="W35" s="6" t="n">
        <f aca="false"> MOD(280.46061837 + 360.98564736629*(J35-2451545) + 0.000387933*L35^2 - L35^3/3871000010  + $B$7,360)</f>
        <v>358.772441818379</v>
      </c>
      <c r="X35" s="6" t="n">
        <f aca="false">IF(W35-V35&gt;0,W35-V35,W35-V35+360)</f>
        <v>41.5420686812059</v>
      </c>
      <c r="Y35" s="31" t="n">
        <f aca="false">SIN($A$10*$B$5)*SIN(U35*$A$10) +COS($A$10*$B$5)* COS(U35*$A$10)*COS(X35*$A$10)</f>
        <v>0.245207033156711</v>
      </c>
      <c r="Z35" s="6" t="n">
        <f aca="false">SIN($A$10*X35)</f>
        <v>0.663169780556614</v>
      </c>
      <c r="AA35" s="6" t="n">
        <f aca="false">COS($A$10*X35)*SIN($A$10*$B$5) - TAN($A$10*U35)*COS($A$10*$B$5)</f>
        <v>0.762574601287371</v>
      </c>
      <c r="AB35" s="6" t="n">
        <f aca="false">IF(OR(AND(Z35*AA35&gt;0), AND(Z35&lt;0,AA35&gt;0)), MOD(ATAN2(AA35,Z35)/$A$10+360,360),  ATAN2(AA35,Z35)/$A$10)</f>
        <v>41.011715079934</v>
      </c>
      <c r="AC35" s="16" t="n">
        <f aca="false">P35-P34</f>
        <v>1.01450687781932</v>
      </c>
      <c r="AD35" s="17" t="n">
        <f aca="false">(100013989+1670700*COS(3.0984635 + 6283.07585*L35/10)+13956*COS(3.05525 + 12566.1517*L35/10)+3084*COS(5.1985 + 77713.7715*L35/10) +1628*COS(1.1739 + 5753.3849*L35/10)+1576*COS(2.8469 + 7860.4194*L35/10)+925*COS(5.453 + 11506.77*L35/10)+542*COS(4.564 + 3930.21*L35/10)+472*COS(3.661 + 5884.927*L35/10)+346*COS(0.964 + 5507.553*L35/10)+329*COS(5.9 + 5223.694*L35/10)+307*COS(0.299 + 5573.143*L35/10)+243*COS(4.273 + 11790.629*L35/10)+212*COS(5.847 + 1577.344*L35/10)+186*COS(5.022 + 10977.079*L35/10)+175*COS(3.012 + 18849.228*L35/10)+110*COS(5.055 + 5486.778*L35/10)+98*COS(0.89 + 6069.78*L35/10)+86*COS(5.69 + 15720.84*L35/10)+86*COS(1.27 + 161000.69*L35/10)+65*COS(0.27 + 17260.15*L35/10)+63*COS(0.92 + 529.69*L35/10)+57*COS(2.01 + 83996.85*L35/10)+56*COS(5.24 + 71430.7*L35/10)+49*COS(3.25 + 2544.31*L35/10)+47*COS(2.58 + 775.52*L35/10)+45*COS(5.54 + 9437.76*L35/10)+43*COS(6.01 + 6275.96*L35/10)+39*COS(5.36 + 4694*L35/10)+38*COS(2.39 + 8827.39*L35/10)+37*COS(0.83 + 19651.05*L35/10)+37*COS(4.9 + 12139.55*L35/10)+36*COS(1.67 + 12036.46*L35/10)+35*COS(1.84 + 2942.46*L35/10)+33*COS(0.24 + 7084.9*L35/10)+32*COS(0.18 + 5088.63*L35/10)+32*COS(1.78 + 398.15*L35/10)+28*COS(1.21 + 6286.6*L35/10)+28*COS(1.9 + 6279.55*L35/10)+26*COS(4.59 + 10447.39*L35/10) +24.6*COS(3.787 + 8429.241*L35/10)+23.6*COS(0.269 + 796.3*L35/10)+27.8*COS(1.899 + 6279.55*L35/10)+23.9*COS(4.996 + 5856.48*L35/10)+20.3*COS(4.653 + 2146.165*L35/10))/100000000 + (103019*COS(1.10749 + 6283.07585*L35/10) +1721*COS(1.0644 + 12566.1517*L35/10) +702*COS(3.142 + 0*L35/10) +32*COS(1.02 + 18849.23*L35/10) +31*COS(2.84 + 5507.55*L35/10) +25*COS(1.32 + 5223.69*L35/10) +18*COS(1.42 + 1577.34*L35/10) +10*COS(5.91 + 10977.08*L35/10) +9*COS(1.42 + 6275.96*L35/10) +9*COS(0.27 + 5486.78*L35/10))*L35/1000000000  + (4359*COS(5.7846 + 6283.0758*L35/10)*L35^2+124*COS(5.579 + 12566.152*L35/10)*L35^2)/10000000000</f>
        <v>0.98568686843702</v>
      </c>
      <c r="AE35" s="10" t="n">
        <f aca="false">2*959.63/AD35</f>
        <v>1947.1295210043</v>
      </c>
      <c r="AF35" s="0"/>
      <c r="AG35" s="0"/>
    </row>
    <row r="36" customFormat="false" ht="12.8" hidden="false" customHeight="false" outlineLevel="0" collapsed="false">
      <c r="A36" s="0"/>
      <c r="D36" s="28" t="n">
        <f aca="false">K36-INT(275*E36/9)+IF($A$8="leap year",1,2)*INT((E36+9)/12)+30</f>
        <v>4</v>
      </c>
      <c r="E36" s="28" t="n">
        <f aca="false">IF(K36&lt;32,1,INT(9*(IF($A$8="leap year",1,2)+K36)/275+0.98))</f>
        <v>2</v>
      </c>
      <c r="F36" s="20" t="n">
        <f aca="false">ASIN(Y36)*180/PI()</f>
        <v>14.4722798073923</v>
      </c>
      <c r="G36" s="21" t="n">
        <f aca="false">F36+1.02/(TAN($A$10*(F36+10.3/(F36+5.11)))*60)</f>
        <v>14.5357323543629</v>
      </c>
      <c r="H36" s="21" t="n">
        <f aca="false">IF(X36&gt;180,AB36-180,AB36+180)</f>
        <v>221.125904881389</v>
      </c>
      <c r="I36" s="13" t="n">
        <f aca="false">IF(ABS(4*(N36-0.0057183-V36))&lt;20,4*(N36-0.0057183-V36),4*(N36-0.0057183-V36-360))</f>
        <v>-13.9273955650219</v>
      </c>
      <c r="J36" s="29" t="n">
        <f aca="false">INT(365.25*(IF(E36&gt;2,$A$5,$A$5-1)+4716))+INT(30.6001*(IF(E36&lt;3,E36+12,E36)+1))+D36+$C$2/24+2-INT(IF(E36&gt;2,$A$5,$A$5-1)/100)+INT(INT(IF(E36&gt;2,$A$5,$A$5-1)/100)/4)-1524.5</f>
        <v>2459615.125</v>
      </c>
      <c r="K36" s="7" t="n">
        <v>35</v>
      </c>
      <c r="L36" s="30" t="n">
        <f aca="false">(J36-2451545)/36525</f>
        <v>0.220947980835044</v>
      </c>
      <c r="M36" s="6" t="n">
        <f aca="false">MOD(357.5291 + 35999.0503*L36 - 0.0001559*L36^2 - 0.00000048*L36^3,360)</f>
        <v>31.446568148298</v>
      </c>
      <c r="N36" s="6" t="n">
        <f aca="false">MOD(280.46645 + 36000.76983*L36 + 0.0003032*L36^2,360)</f>
        <v>314.763867247308</v>
      </c>
      <c r="O36" s="6" t="n">
        <f aca="false"> MOD((1.9146 - 0.004817*L36 - 0.000014*L36^2)*SIN(M36*$A$10) + (0.019993 - 0.000101*L36)*SIN(2*M36*$A$10) + 0.00029*SIN(3*M36*$A$10),360)</f>
        <v>1.0163635717678</v>
      </c>
      <c r="P36" s="6" t="n">
        <f aca="false">MOD(N36+O36,360)</f>
        <v>315.780230819075</v>
      </c>
      <c r="Q36" s="31" t="n">
        <f aca="false">COS(P36*$A$10)</f>
        <v>0.716670017017848</v>
      </c>
      <c r="R36" s="7" t="n">
        <f aca="false">COS((23.4393-46.815*L36/3600)*$A$10)*SIN(P36*$A$10)</f>
        <v>-0.639877255115944</v>
      </c>
      <c r="S36" s="7" t="n">
        <f aca="false">SIN((23.4393-46.815*L36/3600)*$A$10)*SIN(P36*$A$10)</f>
        <v>-0.277382741159075</v>
      </c>
      <c r="T36" s="31" t="n">
        <f aca="false">SQRT(1-S36^2)</f>
        <v>0.960759498993935</v>
      </c>
      <c r="U36" s="6" t="n">
        <f aca="false">ATAN(S36/T36)/$A$10</f>
        <v>-16.1040604406441</v>
      </c>
      <c r="V36" s="6" t="n">
        <f aca="false">IF(2*ATAN(R36/(Q36+T36))/$A$10&gt;0, 2*ATAN(R36/(Q36+T36))/$A$10, 2*ATAN(R36/(Q36+T36))/$A$10+360)</f>
        <v>318.239997838563</v>
      </c>
      <c r="W36" s="6" t="n">
        <f aca="false"> MOD(280.46061837 + 360.98564736629*(J36-2451545) + 0.000387933*L36^2 - L36^3/3871000010  + $B$7,360)</f>
        <v>359.758089188952</v>
      </c>
      <c r="X36" s="6" t="n">
        <f aca="false">IF(W36-V36&gt;0,W36-V36,W36-V36+360)</f>
        <v>41.5180913503889</v>
      </c>
      <c r="Y36" s="31" t="n">
        <f aca="false">SIN($A$10*$B$5)*SIN(U36*$A$10) +COS($A$10*$B$5)* COS(U36*$A$10)*COS(X36*$A$10)</f>
        <v>0.249911576585581</v>
      </c>
      <c r="Z36" s="6" t="n">
        <f aca="false">SIN($A$10*X36)</f>
        <v>0.662856500667943</v>
      </c>
      <c r="AA36" s="6" t="n">
        <f aca="false">COS($A$10*X36)*SIN($A$10*$B$5) - TAN($A$10*U36)*COS($A$10*$B$5)</f>
        <v>0.759153523406778</v>
      </c>
      <c r="AB36" s="6" t="n">
        <f aca="false">IF(OR(AND(Z36*AA36&gt;0), AND(Z36&lt;0,AA36&gt;0)), MOD(ATAN2(AA36,Z36)/$A$10+360,360),  ATAN2(AA36,Z36)/$A$10)</f>
        <v>41.1259048813886</v>
      </c>
      <c r="AC36" s="16" t="n">
        <f aca="false">P36-P35</f>
        <v>1.01419840146036</v>
      </c>
      <c r="AD36" s="17" t="n">
        <f aca="false">(100013989+1670700*COS(3.0984635 + 6283.07585*L36/10)+13956*COS(3.05525 + 12566.1517*L36/10)+3084*COS(5.1985 + 77713.7715*L36/10) +1628*COS(1.1739 + 5753.3849*L36/10)+1576*COS(2.8469 + 7860.4194*L36/10)+925*COS(5.453 + 11506.77*L36/10)+542*COS(4.564 + 3930.21*L36/10)+472*COS(3.661 + 5884.927*L36/10)+346*COS(0.964 + 5507.553*L36/10)+329*COS(5.9 + 5223.694*L36/10)+307*COS(0.299 + 5573.143*L36/10)+243*COS(4.273 + 11790.629*L36/10)+212*COS(5.847 + 1577.344*L36/10)+186*COS(5.022 + 10977.079*L36/10)+175*COS(3.012 + 18849.228*L36/10)+110*COS(5.055 + 5486.778*L36/10)+98*COS(0.89 + 6069.78*L36/10)+86*COS(5.69 + 15720.84*L36/10)+86*COS(1.27 + 161000.69*L36/10)+65*COS(0.27 + 17260.15*L36/10)+63*COS(0.92 + 529.69*L36/10)+57*COS(2.01 + 83996.85*L36/10)+56*COS(5.24 + 71430.7*L36/10)+49*COS(3.25 + 2544.31*L36/10)+47*COS(2.58 + 775.52*L36/10)+45*COS(5.54 + 9437.76*L36/10)+43*COS(6.01 + 6275.96*L36/10)+39*COS(5.36 + 4694*L36/10)+38*COS(2.39 + 8827.39*L36/10)+37*COS(0.83 + 19651.05*L36/10)+37*COS(4.9 + 12139.55*L36/10)+36*COS(1.67 + 12036.46*L36/10)+35*COS(1.84 + 2942.46*L36/10)+33*COS(0.24 + 7084.9*L36/10)+32*COS(0.18 + 5088.63*L36/10)+32*COS(1.78 + 398.15*L36/10)+28*COS(1.21 + 6286.6*L36/10)+28*COS(1.9 + 6279.55*L36/10)+26*COS(4.59 + 10447.39*L36/10) +24.6*COS(3.787 + 8429.241*L36/10)+23.6*COS(0.269 + 796.3*L36/10)+27.8*COS(1.899 + 6279.55*L36/10)+23.9*COS(4.996 + 5856.48*L36/10)+20.3*COS(4.653 + 2146.165*L36/10))/100000000 + (103019*COS(1.10749 + 6283.07585*L36/10) +1721*COS(1.0644 + 12566.1517*L36/10) +702*COS(3.142 + 0*L36/10) +32*COS(1.02 + 18849.23*L36/10) +31*COS(2.84 + 5507.55*L36/10) +25*COS(1.32 + 5223.69*L36/10) +18*COS(1.42 + 1577.34*L36/10) +10*COS(5.91 + 10977.08*L36/10) +9*COS(1.42 + 6275.96*L36/10) +9*COS(0.27 + 5486.78*L36/10))*L36/1000000000  + (4359*COS(5.7846 + 6283.0758*L36/10)*L36^2+124*COS(5.579 + 12566.152*L36/10)*L36^2)/10000000000</f>
        <v>0.985834387931772</v>
      </c>
      <c r="AE36" s="10" t="n">
        <f aca="false">2*959.63/AD36</f>
        <v>1946.8381540499</v>
      </c>
      <c r="AF36" s="0"/>
      <c r="AG36" s="0"/>
    </row>
    <row r="37" customFormat="false" ht="12.8" hidden="false" customHeight="false" outlineLevel="0" collapsed="false">
      <c r="A37" s="0"/>
      <c r="D37" s="28" t="n">
        <f aca="false">K37-INT(275*E37/9)+IF($A$8="leap year",1,2)*INT((E37+9)/12)+30</f>
        <v>5</v>
      </c>
      <c r="E37" s="28" t="n">
        <f aca="false">IF(K37&lt;32,1,INT(9*(IF($A$8="leap year",1,2)+K37)/275+0.98))</f>
        <v>2</v>
      </c>
      <c r="F37" s="20" t="n">
        <f aca="false">ASIN(Y37)*180/PI()</f>
        <v>14.7531928842924</v>
      </c>
      <c r="G37" s="21" t="n">
        <f aca="false">F37+1.02/(TAN($A$10*(F37+10.3/(F37+5.11)))*60)</f>
        <v>14.8154550588393</v>
      </c>
      <c r="H37" s="21" t="n">
        <f aca="false">IF(X37&gt;180,AB37-180,AB37+180)</f>
        <v>221.245436176663</v>
      </c>
      <c r="I37" s="13" t="n">
        <f aca="false">IF(ABS(4*(N37-0.0057183-V37))&lt;20,4*(N37-0.0057183-V37),4*(N37-0.0057183-V37-360))</f>
        <v>-14.0098208855054</v>
      </c>
      <c r="J37" s="29" t="n">
        <f aca="false">INT(365.25*(IF(E37&gt;2,$A$5,$A$5-1)+4716))+INT(30.6001*(IF(E37&lt;3,E37+12,E37)+1))+D37+$C$2/24+2-INT(IF(E37&gt;2,$A$5,$A$5-1)/100)+INT(INT(IF(E37&gt;2,$A$5,$A$5-1)/100)/4)-1524.5</f>
        <v>2459616.125</v>
      </c>
      <c r="K37" s="7" t="n">
        <v>36</v>
      </c>
      <c r="L37" s="30" t="n">
        <f aca="false">(J37-2451545)/36525</f>
        <v>0.220975359342916</v>
      </c>
      <c r="M37" s="6" t="n">
        <f aca="false">MOD(357.5291 + 35999.0503*L37 - 0.0001559*L37^2 - 0.00000048*L37^3,360)</f>
        <v>32.4321684284096</v>
      </c>
      <c r="N37" s="6" t="n">
        <f aca="false">MOD(280.46645 + 36000.76983*L37 + 0.0003032*L37^2,360)</f>
        <v>315.749514611141</v>
      </c>
      <c r="O37" s="6" t="n">
        <f aca="false"> MOD((1.9146 - 0.004817*L37 - 0.000014*L37^2)*SIN(M37*$A$10) + (0.019993 - 0.000101*L37)*SIN(2*M37*$A$10) + 0.00029*SIN(3*M37*$A$10),360)</f>
        <v>1.04459739943022</v>
      </c>
      <c r="P37" s="6" t="n">
        <f aca="false">MOD(N37+O37,360)</f>
        <v>316.794112010572</v>
      </c>
      <c r="Q37" s="31" t="n">
        <f aca="false">COS(P37*$A$10)</f>
        <v>0.728898276224664</v>
      </c>
      <c r="R37" s="7" t="n">
        <f aca="false">COS((23.4393-46.815*L37/3600)*$A$10)*SIN(P37*$A$10)</f>
        <v>-0.628142032917732</v>
      </c>
      <c r="S37" s="7" t="n">
        <f aca="false">SIN((23.4393-46.815*L37/3600)*$A$10)*SIN(P37*$A$10)</f>
        <v>-0.272295591956044</v>
      </c>
      <c r="T37" s="31" t="n">
        <f aca="false">SQRT(1-S37^2)</f>
        <v>0.962213651223733</v>
      </c>
      <c r="U37" s="6" t="n">
        <f aca="false">ATAN(S37/T37)/$A$10</f>
        <v>-15.800913723172</v>
      </c>
      <c r="V37" s="6" t="n">
        <f aca="false">IF(2*ATAN(R37/(Q37+T37))/$A$10&gt;0, 2*ATAN(R37/(Q37+T37))/$A$10, 2*ATAN(R37/(Q37+T37))/$A$10+360)</f>
        <v>319.246251532518</v>
      </c>
      <c r="W37" s="6" t="n">
        <f aca="false"> MOD(280.46061837 + 360.98564736629*(J37-2451545) + 0.000387933*L37^2 - L37^3/3871000010  + $B$7,360)</f>
        <v>0.743736559990793</v>
      </c>
      <c r="X37" s="6" t="n">
        <f aca="false">IF(W37-V37&gt;0,W37-V37,W37-V37+360)</f>
        <v>41.497485027473</v>
      </c>
      <c r="Y37" s="31" t="n">
        <f aca="false">SIN($A$10*$B$5)*SIN(U37*$A$10) +COS($A$10*$B$5)* COS(U37*$A$10)*COS(X37*$A$10)</f>
        <v>0.254655837744384</v>
      </c>
      <c r="Z37" s="6" t="n">
        <f aca="false">SIN($A$10*X37)</f>
        <v>0.662587172502175</v>
      </c>
      <c r="AA37" s="6" t="n">
        <f aca="false">COS($A$10*X37)*SIN($A$10*$B$5) - TAN($A$10*U37)*COS($A$10*$B$5)</f>
        <v>0.755657279375857</v>
      </c>
      <c r="AB37" s="6" t="n">
        <f aca="false">IF(OR(AND(Z37*AA37&gt;0), AND(Z37&lt;0,AA37&gt;0)), MOD(ATAN2(AA37,Z37)/$A$10+360,360),  ATAN2(AA37,Z37)/$A$10)</f>
        <v>41.2454361766625</v>
      </c>
      <c r="AC37" s="16" t="n">
        <f aca="false">P37-P36</f>
        <v>1.01388119149618</v>
      </c>
      <c r="AD37" s="17" t="n">
        <f aca="false">(100013989+1670700*COS(3.0984635 + 6283.07585*L37/10)+13956*COS(3.05525 + 12566.1517*L37/10)+3084*COS(5.1985 + 77713.7715*L37/10) +1628*COS(1.1739 + 5753.3849*L37/10)+1576*COS(2.8469 + 7860.4194*L37/10)+925*COS(5.453 + 11506.77*L37/10)+542*COS(4.564 + 3930.21*L37/10)+472*COS(3.661 + 5884.927*L37/10)+346*COS(0.964 + 5507.553*L37/10)+329*COS(5.9 + 5223.694*L37/10)+307*COS(0.299 + 5573.143*L37/10)+243*COS(4.273 + 11790.629*L37/10)+212*COS(5.847 + 1577.344*L37/10)+186*COS(5.022 + 10977.079*L37/10)+175*COS(3.012 + 18849.228*L37/10)+110*COS(5.055 + 5486.778*L37/10)+98*COS(0.89 + 6069.78*L37/10)+86*COS(5.69 + 15720.84*L37/10)+86*COS(1.27 + 161000.69*L37/10)+65*COS(0.27 + 17260.15*L37/10)+63*COS(0.92 + 529.69*L37/10)+57*COS(2.01 + 83996.85*L37/10)+56*COS(5.24 + 71430.7*L37/10)+49*COS(3.25 + 2544.31*L37/10)+47*COS(2.58 + 775.52*L37/10)+45*COS(5.54 + 9437.76*L37/10)+43*COS(6.01 + 6275.96*L37/10)+39*COS(5.36 + 4694*L37/10)+38*COS(2.39 + 8827.39*L37/10)+37*COS(0.83 + 19651.05*L37/10)+37*COS(4.9 + 12139.55*L37/10)+36*COS(1.67 + 12036.46*L37/10)+35*COS(1.84 + 2942.46*L37/10)+33*COS(0.24 + 7084.9*L37/10)+32*COS(0.18 + 5088.63*L37/10)+32*COS(1.78 + 398.15*L37/10)+28*COS(1.21 + 6286.6*L37/10)+28*COS(1.9 + 6279.55*L37/10)+26*COS(4.59 + 10447.39*L37/10) +24.6*COS(3.787 + 8429.241*L37/10)+23.6*COS(0.269 + 796.3*L37/10)+27.8*COS(1.899 + 6279.55*L37/10)+23.9*COS(4.996 + 5856.48*L37/10)+20.3*COS(4.653 + 2146.165*L37/10))/100000000 + (103019*COS(1.10749 + 6283.07585*L37/10) +1721*COS(1.0644 + 12566.1517*L37/10) +702*COS(3.142 + 0*L37/10) +32*COS(1.02 + 18849.23*L37/10) +31*COS(2.84 + 5507.55*L37/10) +25*COS(1.32 + 5223.69*L37/10) +18*COS(1.42 + 1577.34*L37/10) +10*COS(5.91 + 10977.08*L37/10) +9*COS(1.42 + 6275.96*L37/10) +9*COS(0.27 + 5486.78*L37/10))*L37/1000000000  + (4359*COS(5.7846 + 6283.0758*L37/10)*L37^2+124*COS(5.579 + 12566.152*L37/10)*L37^2)/10000000000</f>
        <v>0.985985210834044</v>
      </c>
      <c r="AE37" s="10" t="n">
        <f aca="false">2*959.63/AD37</f>
        <v>1946.54035264535</v>
      </c>
      <c r="AF37" s="0"/>
      <c r="AG37" s="0"/>
    </row>
    <row r="38" customFormat="false" ht="12.8" hidden="false" customHeight="false" outlineLevel="0" collapsed="false">
      <c r="A38" s="0"/>
      <c r="D38" s="28" t="n">
        <f aca="false">K38-INT(275*E38/9)+IF($A$8="leap year",1,2)*INT((E38+9)/12)+30</f>
        <v>6</v>
      </c>
      <c r="E38" s="28" t="n">
        <f aca="false">IF(K38&lt;32,1,INT(9*(IF($A$8="leap year",1,2)+K38)/275+0.98))</f>
        <v>2</v>
      </c>
      <c r="F38" s="20" t="n">
        <f aca="false">ASIN(Y38)*180/PI()</f>
        <v>15.0366982947677</v>
      </c>
      <c r="G38" s="21" t="n">
        <f aca="false">F38+1.02/(TAN($A$10*(F38+10.3/(F38+5.11)))*60)</f>
        <v>15.0977997078627</v>
      </c>
      <c r="H38" s="21" t="n">
        <f aca="false">IF(X38&gt;180,AB38-180,AB38+180)</f>
        <v>221.370285480069</v>
      </c>
      <c r="I38" s="13" t="n">
        <f aca="false">IF(ABS(4*(N38-0.0057183-V38))&lt;20,4*(N38-0.0057183-V38),4*(N38-0.0057183-V38-360))</f>
        <v>-14.0788325239</v>
      </c>
      <c r="J38" s="29" t="n">
        <f aca="false">INT(365.25*(IF(E38&gt;2,$A$5,$A$5-1)+4716))+INT(30.6001*(IF(E38&lt;3,E38+12,E38)+1))+D38+$C$2/24+2-INT(IF(E38&gt;2,$A$5,$A$5-1)/100)+INT(INT(IF(E38&gt;2,$A$5,$A$5-1)/100)/4)-1524.5</f>
        <v>2459617.125</v>
      </c>
      <c r="K38" s="7" t="n">
        <v>37</v>
      </c>
      <c r="L38" s="30" t="n">
        <f aca="false">(J38-2451545)/36525</f>
        <v>0.221002737850787</v>
      </c>
      <c r="M38" s="6" t="n">
        <f aca="false">MOD(357.5291 + 35999.0503*L38 - 0.0001559*L38^2 - 0.00000048*L38^3,360)</f>
        <v>33.4177687085194</v>
      </c>
      <c r="N38" s="6" t="n">
        <f aca="false">MOD(280.46645 + 36000.76983*L38 + 0.0003032*L38^2,360)</f>
        <v>316.735161974975</v>
      </c>
      <c r="O38" s="6" t="n">
        <f aca="false"> MOD((1.9146 - 0.004817*L38 - 0.000014*L38^2)*SIN(M38*$A$10) + (0.019993 - 0.000101*L38)*SIN(2*M38*$A$10) + 0.00029*SIN(3*M38*$A$10),360)</f>
        <v>1.07250539787291</v>
      </c>
      <c r="P38" s="6" t="n">
        <f aca="false">MOD(N38+O38,360)</f>
        <v>317.807667372848</v>
      </c>
      <c r="Q38" s="31" t="n">
        <f aca="false">COS(P38*$A$10)</f>
        <v>0.740894479907908</v>
      </c>
      <c r="R38" s="7" t="n">
        <f aca="false">COS((23.4393-46.815*L38/3600)*$A$10)*SIN(P38*$A$10)</f>
        <v>-0.616213989508899</v>
      </c>
      <c r="S38" s="7" t="n">
        <f aca="false">SIN((23.4393-46.815*L38/3600)*$A$10)*SIN(P38*$A$10)</f>
        <v>-0.267124856154417</v>
      </c>
      <c r="T38" s="31" t="n">
        <f aca="false">SQRT(1-S38^2)</f>
        <v>0.963661927869148</v>
      </c>
      <c r="U38" s="6" t="n">
        <f aca="false">ATAN(S38/T38)/$A$10</f>
        <v>-15.4932504143294</v>
      </c>
      <c r="V38" s="6" t="n">
        <f aca="false">IF(2*ATAN(R38/(Q38+T38))/$A$10&gt;0, 2*ATAN(R38/(Q38+T38))/$A$10, 2*ATAN(R38/(Q38+T38))/$A$10+360)</f>
        <v>320.24915180595</v>
      </c>
      <c r="W38" s="6" t="n">
        <f aca="false"> MOD(280.46061837 + 360.98564736629*(J38-2451545) + 0.000387933*L38^2 - L38^3/3871000010  + $B$7,360)</f>
        <v>1.72938393102959</v>
      </c>
      <c r="X38" s="6" t="n">
        <f aca="false">IF(W38-V38&gt;0,W38-V38,W38-V38+360)</f>
        <v>41.4802321250794</v>
      </c>
      <c r="Y38" s="31" t="n">
        <f aca="false">SIN($A$10*$B$5)*SIN(U38*$A$10) +COS($A$10*$B$5)* COS(U38*$A$10)*COS(X38*$A$10)</f>
        <v>0.259437673328569</v>
      </c>
      <c r="Z38" s="6" t="n">
        <f aca="false">SIN($A$10*X38)</f>
        <v>0.662361608197231</v>
      </c>
      <c r="AA38" s="6" t="n">
        <f aca="false">COS($A$10*X38)*SIN($A$10*$B$5) - TAN($A$10*U38)*COS($A$10*$B$5)</f>
        <v>0.752087699793515</v>
      </c>
      <c r="AB38" s="6" t="n">
        <f aca="false">IF(OR(AND(Z38*AA38&gt;0), AND(Z38&lt;0,AA38&gt;0)), MOD(ATAN2(AA38,Z38)/$A$10+360,360),  ATAN2(AA38,Z38)/$A$10)</f>
        <v>41.3702854800692</v>
      </c>
      <c r="AC38" s="16" t="n">
        <f aca="false">P38-P37</f>
        <v>1.01355536227652</v>
      </c>
      <c r="AD38" s="17" t="n">
        <f aca="false">(100013989+1670700*COS(3.0984635 + 6283.07585*L38/10)+13956*COS(3.05525 + 12566.1517*L38/10)+3084*COS(5.1985 + 77713.7715*L38/10) +1628*COS(1.1739 + 5753.3849*L38/10)+1576*COS(2.8469 + 7860.4194*L38/10)+925*COS(5.453 + 11506.77*L38/10)+542*COS(4.564 + 3930.21*L38/10)+472*COS(3.661 + 5884.927*L38/10)+346*COS(0.964 + 5507.553*L38/10)+329*COS(5.9 + 5223.694*L38/10)+307*COS(0.299 + 5573.143*L38/10)+243*COS(4.273 + 11790.629*L38/10)+212*COS(5.847 + 1577.344*L38/10)+186*COS(5.022 + 10977.079*L38/10)+175*COS(3.012 + 18849.228*L38/10)+110*COS(5.055 + 5486.778*L38/10)+98*COS(0.89 + 6069.78*L38/10)+86*COS(5.69 + 15720.84*L38/10)+86*COS(1.27 + 161000.69*L38/10)+65*COS(0.27 + 17260.15*L38/10)+63*COS(0.92 + 529.69*L38/10)+57*COS(2.01 + 83996.85*L38/10)+56*COS(5.24 + 71430.7*L38/10)+49*COS(3.25 + 2544.31*L38/10)+47*COS(2.58 + 775.52*L38/10)+45*COS(5.54 + 9437.76*L38/10)+43*COS(6.01 + 6275.96*L38/10)+39*COS(5.36 + 4694*L38/10)+38*COS(2.39 + 8827.39*L38/10)+37*COS(0.83 + 19651.05*L38/10)+37*COS(4.9 + 12139.55*L38/10)+36*COS(1.67 + 12036.46*L38/10)+35*COS(1.84 + 2942.46*L38/10)+33*COS(0.24 + 7084.9*L38/10)+32*COS(0.18 + 5088.63*L38/10)+32*COS(1.78 + 398.15*L38/10)+28*COS(1.21 + 6286.6*L38/10)+28*COS(1.9 + 6279.55*L38/10)+26*COS(4.59 + 10447.39*L38/10) +24.6*COS(3.787 + 8429.241*L38/10)+23.6*COS(0.269 + 796.3*L38/10)+27.8*COS(1.899 + 6279.55*L38/10)+23.9*COS(4.996 + 5856.48*L38/10)+20.3*COS(4.653 + 2146.165*L38/10))/100000000 + (103019*COS(1.10749 + 6283.07585*L38/10) +1721*COS(1.0644 + 12566.1517*L38/10) +702*COS(3.142 + 0*L38/10) +32*COS(1.02 + 18849.23*L38/10) +31*COS(2.84 + 5507.55*L38/10) +25*COS(1.32 + 5223.69*L38/10) +18*COS(1.42 + 1577.34*L38/10) +10*COS(5.91 + 10977.08*L38/10) +9*COS(1.42 + 6275.96*L38/10) +9*COS(0.27 + 5486.78*L38/10))*L38/1000000000  + (4359*COS(5.7846 + 6283.0758*L38/10)*L38^2+124*COS(5.579 + 12566.152*L38/10)*L38^2)/10000000000</f>
        <v>0.98613953366946</v>
      </c>
      <c r="AE38" s="10" t="n">
        <f aca="false">2*959.63/AD38</f>
        <v>1946.23573487452</v>
      </c>
      <c r="AF38" s="0"/>
      <c r="AG38" s="0"/>
    </row>
    <row r="39" customFormat="false" ht="12.8" hidden="false" customHeight="false" outlineLevel="0" collapsed="false">
      <c r="A39" s="0"/>
      <c r="D39" s="28" t="n">
        <f aca="false">K39-INT(275*E39/9)+IF($A$8="leap year",1,2)*INT((E39+9)/12)+30</f>
        <v>7</v>
      </c>
      <c r="E39" s="28" t="n">
        <f aca="false">IF(K39&lt;32,1,INT(9*(IF($A$8="leap year",1,2)+K39)/275+0.98))</f>
        <v>2</v>
      </c>
      <c r="F39" s="20" t="n">
        <f aca="false">ASIN(Y39)*180/PI()</f>
        <v>15.3226865964303</v>
      </c>
      <c r="G39" s="21" t="n">
        <f aca="false">F39+1.02/(TAN($A$10*(F39+10.3/(F39+5.11)))*60)</f>
        <v>15.3826563183554</v>
      </c>
      <c r="H39" s="21" t="n">
        <f aca="false">IF(X39&gt;180,AB39-180,AB39+180)</f>
        <v>221.500426576541</v>
      </c>
      <c r="I39" s="13" t="n">
        <f aca="false">IF(ABS(4*(N39-0.0057183-V39))&lt;20,4*(N39-0.0057183-V39),4*(N39-0.0057183-V39-360))</f>
        <v>-14.1345155348329</v>
      </c>
      <c r="J39" s="29" t="n">
        <f aca="false">INT(365.25*(IF(E39&gt;2,$A$5,$A$5-1)+4716))+INT(30.6001*(IF(E39&lt;3,E39+12,E39)+1))+D39+$C$2/24+2-INT(IF(E39&gt;2,$A$5,$A$5-1)/100)+INT(INT(IF(E39&gt;2,$A$5,$A$5-1)/100)/4)-1524.5</f>
        <v>2459618.125</v>
      </c>
      <c r="K39" s="7" t="n">
        <v>38</v>
      </c>
      <c r="L39" s="30" t="n">
        <f aca="false">(J39-2451545)/36525</f>
        <v>0.221030116358658</v>
      </c>
      <c r="M39" s="6" t="n">
        <f aca="false">MOD(357.5291 + 35999.0503*L39 - 0.0001559*L39^2 - 0.00000048*L39^3,360)</f>
        <v>34.403368988631</v>
      </c>
      <c r="N39" s="6" t="n">
        <f aca="false">MOD(280.46645 + 36000.76983*L39 + 0.0003032*L39^2,360)</f>
        <v>317.720809338809</v>
      </c>
      <c r="O39" s="6" t="n">
        <f aca="false"> MOD((1.9146 - 0.004817*L39 - 0.000014*L39^2)*SIN(M39*$A$10) + (0.019993 - 0.000101*L39)*SIN(2*M39*$A$10) + 0.00029*SIN(3*M39*$A$10),360)</f>
        <v>1.1000790650638</v>
      </c>
      <c r="P39" s="6" t="n">
        <f aca="false">MOD(N39+O39,360)</f>
        <v>318.820888403873</v>
      </c>
      <c r="Q39" s="31" t="n">
        <f aca="false">COS(P39*$A$10)</f>
        <v>0.752654998241633</v>
      </c>
      <c r="R39" s="7" t="n">
        <f aca="false">COS((23.4393-46.815*L39/3600)*$A$10)*SIN(P39*$A$10)</f>
        <v>-0.604097147683311</v>
      </c>
      <c r="S39" s="7" t="n">
        <f aca="false">SIN((23.4393-46.815*L39/3600)*$A$10)*SIN(P39*$A$10)</f>
        <v>-0.26187227761406</v>
      </c>
      <c r="T39" s="31" t="n">
        <f aca="false">SQRT(1-S39^2)</f>
        <v>0.965102538706238</v>
      </c>
      <c r="U39" s="6" t="n">
        <f aca="false">ATAN(S39/T39)/$A$10</f>
        <v>-15.1811855218419</v>
      </c>
      <c r="V39" s="6" t="n">
        <f aca="false">IF(2*ATAN(R39/(Q39+T39))/$A$10&gt;0, 2*ATAN(R39/(Q39+T39))/$A$10, 2*ATAN(R39/(Q39+T39))/$A$10+360)</f>
        <v>321.248719922517</v>
      </c>
      <c r="W39" s="6" t="n">
        <f aca="false"> MOD(280.46061837 + 360.98564736629*(J39-2451545) + 0.000387933*L39^2 - L39^3/3871000010  + $B$7,360)</f>
        <v>2.71503130253404</v>
      </c>
      <c r="X39" s="6" t="n">
        <f aca="false">IF(W39-V39&gt;0,W39-V39,W39-V39+360)</f>
        <v>41.4663113800169</v>
      </c>
      <c r="Y39" s="31" t="n">
        <f aca="false">SIN($A$10*$B$5)*SIN(U39*$A$10) +COS($A$10*$B$5)* COS(U39*$A$10)*COS(X39*$A$10)</f>
        <v>0.26425495137817</v>
      </c>
      <c r="Z39" s="6" t="n">
        <f aca="false">SIN($A$10*X39)</f>
        <v>0.662179564709633</v>
      </c>
      <c r="AA39" s="6" t="n">
        <f aca="false">COS($A$10*X39)*SIN($A$10*$B$5) - TAN($A$10*U39)*COS($A$10*$B$5)</f>
        <v>0.748446616369336</v>
      </c>
      <c r="AB39" s="6" t="n">
        <f aca="false">IF(OR(AND(Z39*AA39&gt;0), AND(Z39&lt;0,AA39&gt;0)), MOD(ATAN2(AA39,Z39)/$A$10+360,360),  ATAN2(AA39,Z39)/$A$10)</f>
        <v>41.5004265765413</v>
      </c>
      <c r="AC39" s="16" t="n">
        <f aca="false">P39-P38</f>
        <v>1.01322103102467</v>
      </c>
      <c r="AD39" s="17" t="n">
        <f aca="false">(100013989+1670700*COS(3.0984635 + 6283.07585*L39/10)+13956*COS(3.05525 + 12566.1517*L39/10)+3084*COS(5.1985 + 77713.7715*L39/10) +1628*COS(1.1739 + 5753.3849*L39/10)+1576*COS(2.8469 + 7860.4194*L39/10)+925*COS(5.453 + 11506.77*L39/10)+542*COS(4.564 + 3930.21*L39/10)+472*COS(3.661 + 5884.927*L39/10)+346*COS(0.964 + 5507.553*L39/10)+329*COS(5.9 + 5223.694*L39/10)+307*COS(0.299 + 5573.143*L39/10)+243*COS(4.273 + 11790.629*L39/10)+212*COS(5.847 + 1577.344*L39/10)+186*COS(5.022 + 10977.079*L39/10)+175*COS(3.012 + 18849.228*L39/10)+110*COS(5.055 + 5486.778*L39/10)+98*COS(0.89 + 6069.78*L39/10)+86*COS(5.69 + 15720.84*L39/10)+86*COS(1.27 + 161000.69*L39/10)+65*COS(0.27 + 17260.15*L39/10)+63*COS(0.92 + 529.69*L39/10)+57*COS(2.01 + 83996.85*L39/10)+56*COS(5.24 + 71430.7*L39/10)+49*COS(3.25 + 2544.31*L39/10)+47*COS(2.58 + 775.52*L39/10)+45*COS(5.54 + 9437.76*L39/10)+43*COS(6.01 + 6275.96*L39/10)+39*COS(5.36 + 4694*L39/10)+38*COS(2.39 + 8827.39*L39/10)+37*COS(0.83 + 19651.05*L39/10)+37*COS(4.9 + 12139.55*L39/10)+36*COS(1.67 + 12036.46*L39/10)+35*COS(1.84 + 2942.46*L39/10)+33*COS(0.24 + 7084.9*L39/10)+32*COS(0.18 + 5088.63*L39/10)+32*COS(1.78 + 398.15*L39/10)+28*COS(1.21 + 6286.6*L39/10)+28*COS(1.9 + 6279.55*L39/10)+26*COS(4.59 + 10447.39*L39/10) +24.6*COS(3.787 + 8429.241*L39/10)+23.6*COS(0.269 + 796.3*L39/10)+27.8*COS(1.899 + 6279.55*L39/10)+23.9*COS(4.996 + 5856.48*L39/10)+20.3*COS(4.653 + 2146.165*L39/10))/100000000 + (103019*COS(1.10749 + 6283.07585*L39/10) +1721*COS(1.0644 + 12566.1517*L39/10) +702*COS(3.142 + 0*L39/10) +32*COS(1.02 + 18849.23*L39/10) +31*COS(2.84 + 5507.55*L39/10) +25*COS(1.32 + 5223.69*L39/10) +18*COS(1.42 + 1577.34*L39/10) +10*COS(5.91 + 10977.08*L39/10) +9*COS(1.42 + 6275.96*L39/10) +9*COS(0.27 + 5486.78*L39/10))*L39/1000000000  + (4359*COS(5.7846 + 6283.0758*L39/10)*L39^2+124*COS(5.579 + 12566.152*L39/10)*L39^2)/10000000000</f>
        <v>0.986297563290864</v>
      </c>
      <c r="AE39" s="10" t="n">
        <f aca="false">2*959.63/AD39</f>
        <v>1945.92389906777</v>
      </c>
      <c r="AF39" s="0"/>
      <c r="AG39" s="0"/>
    </row>
    <row r="40" customFormat="false" ht="12.8" hidden="false" customHeight="false" outlineLevel="0" collapsed="false">
      <c r="A40" s="0"/>
      <c r="D40" s="28" t="n">
        <f aca="false">K40-INT(275*E40/9)+IF($A$8="leap year",1,2)*INT((E40+9)/12)+30</f>
        <v>8</v>
      </c>
      <c r="E40" s="28" t="n">
        <f aca="false">IF(K40&lt;32,1,INT(9*(IF($A$8="leap year",1,2)+K40)/275+0.98))</f>
        <v>2</v>
      </c>
      <c r="F40" s="20" t="n">
        <f aca="false">ASIN(Y40)*180/PI()</f>
        <v>15.6110489726349</v>
      </c>
      <c r="G40" s="21" t="n">
        <f aca="false">F40+1.02/(TAN($A$10*(F40+10.3/(F40+5.11)))*60)</f>
        <v>15.6699155102911</v>
      </c>
      <c r="H40" s="21" t="n">
        <f aca="false">IF(X40&gt;180,AB40-180,AB40+180)</f>
        <v>221.635830545522</v>
      </c>
      <c r="I40" s="13" t="n">
        <f aca="false">IF(ABS(4*(N40-0.0057183-V40))&lt;20,4*(N40-0.0057183-V40),4*(N40-0.0057183-V40-360))</f>
        <v>-14.1769692443897</v>
      </c>
      <c r="J40" s="29" t="n">
        <f aca="false">INT(365.25*(IF(E40&gt;2,$A$5,$A$5-1)+4716))+INT(30.6001*(IF(E40&lt;3,E40+12,E40)+1))+D40+$C$2/24+2-INT(IF(E40&gt;2,$A$5,$A$5-1)/100)+INT(INT(IF(E40&gt;2,$A$5,$A$5-1)/100)/4)-1524.5</f>
        <v>2459619.125</v>
      </c>
      <c r="K40" s="7" t="n">
        <v>39</v>
      </c>
      <c r="L40" s="30" t="n">
        <f aca="false">(J40-2451545)/36525</f>
        <v>0.22105749486653</v>
      </c>
      <c r="M40" s="6" t="n">
        <f aca="false">MOD(357.5291 + 35999.0503*L40 - 0.0001559*L40^2 - 0.00000048*L40^3,360)</f>
        <v>35.3889692687371</v>
      </c>
      <c r="N40" s="6" t="n">
        <f aca="false">MOD(280.46645 + 36000.76983*L40 + 0.0003032*L40^2,360)</f>
        <v>318.706456702643</v>
      </c>
      <c r="O40" s="6" t="n">
        <f aca="false"> MOD((1.9146 - 0.004817*L40 - 0.000014*L40^2)*SIN(M40*$A$10) + (0.019993 - 0.000101*L40)*SIN(2*M40*$A$10) + 0.00029*SIN(3*M40*$A$10),360)</f>
        <v>1.12731001898673</v>
      </c>
      <c r="P40" s="6" t="n">
        <f aca="false">MOD(N40+O40,360)</f>
        <v>319.833766721629</v>
      </c>
      <c r="Q40" s="31" t="n">
        <f aca="false">COS(P40*$A$10)</f>
        <v>0.764176290308045</v>
      </c>
      <c r="R40" s="7" t="n">
        <f aca="false">COS((23.4393-46.815*L40/3600)*$A$10)*SIN(P40*$A$10)</f>
        <v>-0.591795588027575</v>
      </c>
      <c r="S40" s="7" t="n">
        <f aca="false">SIN((23.4393-46.815*L40/3600)*$A$10)*SIN(P40*$A$10)</f>
        <v>-0.256539625247507</v>
      </c>
      <c r="T40" s="31" t="n">
        <f aca="false">SQRT(1-S40^2)</f>
        <v>0.966533714196183</v>
      </c>
      <c r="U40" s="6" t="n">
        <f aca="false">ATAN(S40/T40)/$A$10</f>
        <v>-14.864834348016</v>
      </c>
      <c r="V40" s="6" t="n">
        <f aca="false">IF(2*ATAN(R40/(Q40+T40))/$A$10&gt;0, 2*ATAN(R40/(Q40+T40))/$A$10, 2*ATAN(R40/(Q40+T40))/$A$10+360)</f>
        <v>322.24498071374</v>
      </c>
      <c r="W40" s="6" t="n">
        <f aca="false"> MOD(280.46061837 + 360.98564736629*(J40-2451545) + 0.000387933*L40^2 - L40^3/3871000010  + $B$7,360)</f>
        <v>3.70067867357284</v>
      </c>
      <c r="X40" s="6" t="n">
        <f aca="false">IF(W40-V40&gt;0,W40-V40,W40-V40+360)</f>
        <v>41.4556979598327</v>
      </c>
      <c r="Y40" s="31" t="n">
        <f aca="false">SIN($A$10*$B$5)*SIN(U40*$A$10) +COS($A$10*$B$5)* COS(U40*$A$10)*COS(X40*$A$10)</f>
        <v>0.269105552799644</v>
      </c>
      <c r="Z40" s="6" t="n">
        <f aca="false">SIN($A$10*X40)</f>
        <v>0.662040745299392</v>
      </c>
      <c r="AA40" s="6" t="n">
        <f aca="false">COS($A$10*X40)*SIN($A$10*$B$5) - TAN($A$10*U40)*COS($A$10*$B$5)</f>
        <v>0.744735860006751</v>
      </c>
      <c r="AB40" s="6" t="n">
        <f aca="false">IF(OR(AND(Z40*AA40&gt;0), AND(Z40&lt;0,AA40&gt;0)), MOD(ATAN2(AA40,Z40)/$A$10+360,360),  ATAN2(AA40,Z40)/$A$10)</f>
        <v>41.6358305455221</v>
      </c>
      <c r="AC40" s="16" t="n">
        <f aca="false">P40-P39</f>
        <v>1.0128783177567</v>
      </c>
      <c r="AD40" s="17" t="n">
        <f aca="false">(100013989+1670700*COS(3.0984635 + 6283.07585*L40/10)+13956*COS(3.05525 + 12566.1517*L40/10)+3084*COS(5.1985 + 77713.7715*L40/10) +1628*COS(1.1739 + 5753.3849*L40/10)+1576*COS(2.8469 + 7860.4194*L40/10)+925*COS(5.453 + 11506.77*L40/10)+542*COS(4.564 + 3930.21*L40/10)+472*COS(3.661 + 5884.927*L40/10)+346*COS(0.964 + 5507.553*L40/10)+329*COS(5.9 + 5223.694*L40/10)+307*COS(0.299 + 5573.143*L40/10)+243*COS(4.273 + 11790.629*L40/10)+212*COS(5.847 + 1577.344*L40/10)+186*COS(5.022 + 10977.079*L40/10)+175*COS(3.012 + 18849.228*L40/10)+110*COS(5.055 + 5486.778*L40/10)+98*COS(0.89 + 6069.78*L40/10)+86*COS(5.69 + 15720.84*L40/10)+86*COS(1.27 + 161000.69*L40/10)+65*COS(0.27 + 17260.15*L40/10)+63*COS(0.92 + 529.69*L40/10)+57*COS(2.01 + 83996.85*L40/10)+56*COS(5.24 + 71430.7*L40/10)+49*COS(3.25 + 2544.31*L40/10)+47*COS(2.58 + 775.52*L40/10)+45*COS(5.54 + 9437.76*L40/10)+43*COS(6.01 + 6275.96*L40/10)+39*COS(5.36 + 4694*L40/10)+38*COS(2.39 + 8827.39*L40/10)+37*COS(0.83 + 19651.05*L40/10)+37*COS(4.9 + 12139.55*L40/10)+36*COS(1.67 + 12036.46*L40/10)+35*COS(1.84 + 2942.46*L40/10)+33*COS(0.24 + 7084.9*L40/10)+32*COS(0.18 + 5088.63*L40/10)+32*COS(1.78 + 398.15*L40/10)+28*COS(1.21 + 6286.6*L40/10)+28*COS(1.9 + 6279.55*L40/10)+26*COS(4.59 + 10447.39*L40/10) +24.6*COS(3.787 + 8429.241*L40/10)+23.6*COS(0.269 + 796.3*L40/10)+27.8*COS(1.899 + 6279.55*L40/10)+23.9*COS(4.996 + 5856.48*L40/10)+20.3*COS(4.653 + 2146.165*L40/10))/100000000 + (103019*COS(1.10749 + 6283.07585*L40/10) +1721*COS(1.0644 + 12566.1517*L40/10) +702*COS(3.142 + 0*L40/10) +32*COS(1.02 + 18849.23*L40/10) +31*COS(2.84 + 5507.55*L40/10) +25*COS(1.32 + 5223.69*L40/10) +18*COS(1.42 + 1577.34*L40/10) +10*COS(5.91 + 10977.08*L40/10) +9*COS(1.42 + 6275.96*L40/10) +9*COS(0.27 + 5486.78*L40/10))*L40/1000000000  + (4359*COS(5.7846 + 6283.0758*L40/10)*L40^2+124*COS(5.579 + 12566.152*L40/10)*L40^2)/10000000000</f>
        <v>0.986459503083693</v>
      </c>
      <c r="AE40" s="10" t="n">
        <f aca="false">2*959.63/AD40</f>
        <v>1945.60445107007</v>
      </c>
      <c r="AF40" s="0"/>
      <c r="AG40" s="0"/>
    </row>
    <row r="41" customFormat="false" ht="12.8" hidden="false" customHeight="false" outlineLevel="0" collapsed="false">
      <c r="A41" s="0"/>
      <c r="D41" s="28" t="n">
        <f aca="false">K41-INT(275*E41/9)+IF($A$8="leap year",1,2)*INT((E41+9)/12)+30</f>
        <v>9</v>
      </c>
      <c r="E41" s="28" t="n">
        <f aca="false">IF(K41&lt;32,1,INT(9*(IF($A$8="leap year",1,2)+K41)/275+0.98))</f>
        <v>2</v>
      </c>
      <c r="F41" s="20" t="n">
        <f aca="false">ASIN(Y41)*180/PI()</f>
        <v>15.9016772902125</v>
      </c>
      <c r="G41" s="21" t="n">
        <f aca="false">F41+1.02/(TAN($A$10*(F41+10.3/(F41+5.11)))*60)</f>
        <v>15.9594685690173</v>
      </c>
      <c r="H41" s="21" t="n">
        <f aca="false">IF(X41&gt;180,AB41-180,AB41+180)</f>
        <v>221.776465789225</v>
      </c>
      <c r="I41" s="13" t="n">
        <f aca="false">IF(ABS(4*(N41-0.0057183-V41))&lt;20,4*(N41-0.0057183-V41),4*(N41-0.0057183-V41-360))</f>
        <v>-14.2063068075902</v>
      </c>
      <c r="J41" s="29" t="n">
        <f aca="false">INT(365.25*(IF(E41&gt;2,$A$5,$A$5-1)+4716))+INT(30.6001*(IF(E41&lt;3,E41+12,E41)+1))+D41+$C$2/24+2-INT(IF(E41&gt;2,$A$5,$A$5-1)/100)+INT(INT(IF(E41&gt;2,$A$5,$A$5-1)/100)/4)-1524.5</f>
        <v>2459620.125</v>
      </c>
      <c r="K41" s="7" t="n">
        <v>40</v>
      </c>
      <c r="L41" s="30" t="n">
        <f aca="false">(J41-2451545)/36525</f>
        <v>0.221084873374401</v>
      </c>
      <c r="M41" s="6" t="n">
        <f aca="false">MOD(357.5291 + 35999.0503*L41 - 0.0001559*L41^2 - 0.00000048*L41^3,360)</f>
        <v>36.3745695488487</v>
      </c>
      <c r="N41" s="6" t="n">
        <f aca="false">MOD(280.46645 + 36000.76983*L41 + 0.0003032*L41^2,360)</f>
        <v>319.692104066477</v>
      </c>
      <c r="O41" s="6" t="n">
        <f aca="false"> MOD((1.9146 - 0.004817*L41 - 0.000014*L41^2)*SIN(M41*$A$10) + (0.019993 - 0.000101*L41)*SIN(2*M41*$A$10) + 0.00029*SIN(3*M41*$A$10),360)</f>
        <v>1.15419000037573</v>
      </c>
      <c r="P41" s="6" t="n">
        <f aca="false">MOD(N41+O41,360)</f>
        <v>320.846294066852</v>
      </c>
      <c r="Q41" s="31" t="n">
        <f aca="false">COS(P41*$A$10)</f>
        <v>0.775454905187047</v>
      </c>
      <c r="R41" s="7" t="n">
        <f aca="false">COS((23.4393-46.815*L41/3600)*$A$10)*SIN(P41*$A$10)</f>
        <v>-0.579313447077505</v>
      </c>
      <c r="S41" s="7" t="n">
        <f aca="false">SIN((23.4393-46.815*L41/3600)*$A$10)*SIN(P41*$A$10)</f>
        <v>-0.251128692220797</v>
      </c>
      <c r="T41" s="31" t="n">
        <f aca="false">SQRT(1-S41^2)</f>
        <v>0.96795370754157</v>
      </c>
      <c r="U41" s="6" t="n">
        <f aca="false">ATAN(S41/T41)/$A$10</f>
        <v>-14.5443124219829</v>
      </c>
      <c r="V41" s="6" t="n">
        <f aca="false">IF(2*ATAN(R41/(Q41+T41))/$A$10&gt;0, 2*ATAN(R41/(Q41+T41))/$A$10, 2*ATAN(R41/(Q41+T41))/$A$10+360)</f>
        <v>323.237962468374</v>
      </c>
      <c r="W41" s="6" t="n">
        <f aca="false"> MOD(280.46061837 + 360.98564736629*(J41-2451545) + 0.000387933*L41^2 - L41^3/3871000010  + $B$7,360)</f>
        <v>4.68632604414597</v>
      </c>
      <c r="X41" s="6" t="n">
        <f aca="false">IF(W41-V41&gt;0,W41-V41,W41-V41+360)</f>
        <v>41.4483635757719</v>
      </c>
      <c r="Y41" s="31" t="n">
        <f aca="false">SIN($A$10*$B$5)*SIN(U41*$A$10) +COS($A$10*$B$5)* COS(U41*$A$10)*COS(X41*$A$10)</f>
        <v>0.273987372817799</v>
      </c>
      <c r="Z41" s="6" t="n">
        <f aca="false">SIN($A$10*X41)</f>
        <v>0.661944801133226</v>
      </c>
      <c r="AA41" s="6" t="n">
        <f aca="false">COS($A$10*X41)*SIN($A$10*$B$5) - TAN($A$10*U41)*COS($A$10*$B$5)</f>
        <v>0.740957258998306</v>
      </c>
      <c r="AB41" s="6" t="n">
        <f aca="false">IF(OR(AND(Z41*AA41&gt;0), AND(Z41&lt;0,AA41&gt;0)), MOD(ATAN2(AA41,Z41)/$A$10+360,360),  ATAN2(AA41,Z41)/$A$10)</f>
        <v>41.7764657892254</v>
      </c>
      <c r="AC41" s="16" t="n">
        <f aca="false">P41-P40</f>
        <v>1.01252734522274</v>
      </c>
      <c r="AD41" s="17" t="n">
        <f aca="false">(100013989+1670700*COS(3.0984635 + 6283.07585*L41/10)+13956*COS(3.05525 + 12566.1517*L41/10)+3084*COS(5.1985 + 77713.7715*L41/10) +1628*COS(1.1739 + 5753.3849*L41/10)+1576*COS(2.8469 + 7860.4194*L41/10)+925*COS(5.453 + 11506.77*L41/10)+542*COS(4.564 + 3930.21*L41/10)+472*COS(3.661 + 5884.927*L41/10)+346*COS(0.964 + 5507.553*L41/10)+329*COS(5.9 + 5223.694*L41/10)+307*COS(0.299 + 5573.143*L41/10)+243*COS(4.273 + 11790.629*L41/10)+212*COS(5.847 + 1577.344*L41/10)+186*COS(5.022 + 10977.079*L41/10)+175*COS(3.012 + 18849.228*L41/10)+110*COS(5.055 + 5486.778*L41/10)+98*COS(0.89 + 6069.78*L41/10)+86*COS(5.69 + 15720.84*L41/10)+86*COS(1.27 + 161000.69*L41/10)+65*COS(0.27 + 17260.15*L41/10)+63*COS(0.92 + 529.69*L41/10)+57*COS(2.01 + 83996.85*L41/10)+56*COS(5.24 + 71430.7*L41/10)+49*COS(3.25 + 2544.31*L41/10)+47*COS(2.58 + 775.52*L41/10)+45*COS(5.54 + 9437.76*L41/10)+43*COS(6.01 + 6275.96*L41/10)+39*COS(5.36 + 4694*L41/10)+38*COS(2.39 + 8827.39*L41/10)+37*COS(0.83 + 19651.05*L41/10)+37*COS(4.9 + 12139.55*L41/10)+36*COS(1.67 + 12036.46*L41/10)+35*COS(1.84 + 2942.46*L41/10)+33*COS(0.24 + 7084.9*L41/10)+32*COS(0.18 + 5088.63*L41/10)+32*COS(1.78 + 398.15*L41/10)+28*COS(1.21 + 6286.6*L41/10)+28*COS(1.9 + 6279.55*L41/10)+26*COS(4.59 + 10447.39*L41/10) +24.6*COS(3.787 + 8429.241*L41/10)+23.6*COS(0.269 + 796.3*L41/10)+27.8*COS(1.899 + 6279.55*L41/10)+23.9*COS(4.996 + 5856.48*L41/10)+20.3*COS(4.653 + 2146.165*L41/10))/100000000 + (103019*COS(1.10749 + 6283.07585*L41/10) +1721*COS(1.0644 + 12566.1517*L41/10) +702*COS(3.142 + 0*L41/10) +32*COS(1.02 + 18849.23*L41/10) +31*COS(2.84 + 5507.55*L41/10) +25*COS(1.32 + 5223.69*L41/10) +18*COS(1.42 + 1577.34*L41/10) +10*COS(5.91 + 10977.08*L41/10) +9*COS(1.42 + 6275.96*L41/10) +9*COS(0.27 + 5486.78*L41/10))*L41/1000000000  + (4359*COS(5.7846 + 6283.0758*L41/10)*L41^2+124*COS(5.579 + 12566.152*L41/10)*L41^2)/10000000000</f>
        <v>0.986625543864516</v>
      </c>
      <c r="AE41" s="10" t="n">
        <f aca="false">2*959.63/AD41</f>
        <v>1945.27702220484</v>
      </c>
      <c r="AF41" s="0"/>
      <c r="AG41" s="0"/>
    </row>
    <row r="42" customFormat="false" ht="12.8" hidden="false" customHeight="false" outlineLevel="0" collapsed="false">
      <c r="A42" s="0"/>
      <c r="D42" s="28" t="n">
        <f aca="false">K42-INT(275*E42/9)+IF($A$8="leap year",1,2)*INT((E42+9)/12)+30</f>
        <v>10</v>
      </c>
      <c r="E42" s="28" t="n">
        <f aca="false">IF(K42&lt;32,1,INT(9*(IF($A$8="leap year",1,2)+K42)/275+0.98))</f>
        <v>2</v>
      </c>
      <c r="F42" s="20" t="n">
        <f aca="false">ASIN(Y42)*180/PI()</f>
        <v>16.1944641560666</v>
      </c>
      <c r="G42" s="21" t="n">
        <f aca="false">F42+1.02/(TAN($A$10*(F42+10.3/(F42+5.11)))*60)</f>
        <v>16.2512075059726</v>
      </c>
      <c r="H42" s="21" t="n">
        <f aca="false">IF(X42&gt;180,AB42-180,AB42+180)</f>
        <v>221.922298058936</v>
      </c>
      <c r="I42" s="13" t="n">
        <f aca="false">IF(ABS(4*(N42-0.0057183-V42))&lt;20,4*(N42-0.0057183-V42),4*(N42-0.0057183-V42-360))</f>
        <v>-14.2226547604662</v>
      </c>
      <c r="J42" s="29" t="n">
        <f aca="false">INT(365.25*(IF(E42&gt;2,$A$5,$A$5-1)+4716))+INT(30.6001*(IF(E42&lt;3,E42+12,E42)+1))+D42+$C$2/24+2-INT(IF(E42&gt;2,$A$5,$A$5-1)/100)+INT(INT(IF(E42&gt;2,$A$5,$A$5-1)/100)/4)-1524.5</f>
        <v>2459621.125</v>
      </c>
      <c r="K42" s="7" t="n">
        <v>41</v>
      </c>
      <c r="L42" s="30" t="n">
        <f aca="false">(J42-2451545)/36525</f>
        <v>0.221112251882272</v>
      </c>
      <c r="M42" s="6" t="n">
        <f aca="false">MOD(357.5291 + 35999.0503*L42 - 0.0001559*L42^2 - 0.00000048*L42^3,360)</f>
        <v>37.3601698289549</v>
      </c>
      <c r="N42" s="6" t="n">
        <f aca="false">MOD(280.46645 + 36000.76983*L42 + 0.0003032*L42^2,360)</f>
        <v>320.67775143031</v>
      </c>
      <c r="O42" s="6" t="n">
        <f aca="false"> MOD((1.9146 - 0.004817*L42 - 0.000014*L42^2)*SIN(M42*$A$10) + (0.019993 - 0.000101*L42)*SIN(2*M42*$A$10) + 0.00029*SIN(3*M42*$A$10),360)</f>
        <v>1.18071087538324</v>
      </c>
      <c r="P42" s="6" t="n">
        <f aca="false">MOD(N42+O42,360)</f>
        <v>321.858462305694</v>
      </c>
      <c r="Q42" s="31" t="n">
        <f aca="false">COS(P42*$A$10)</f>
        <v>0.786487482993571</v>
      </c>
      <c r="R42" s="7" t="n">
        <f aca="false">COS((23.4393-46.815*L42/3600)*$A$10)*SIN(P42*$A$10)</f>
        <v>-0.566654915458125</v>
      </c>
      <c r="S42" s="7" t="n">
        <f aca="false">SIN((23.4393-46.815*L42/3600)*$A$10)*SIN(P42*$A$10)</f>
        <v>-0.245641295147175</v>
      </c>
      <c r="T42" s="31" t="n">
        <f aca="false">SQRT(1-S42^2)</f>
        <v>0.969360796668825</v>
      </c>
      <c r="U42" s="6" t="n">
        <f aca="false">ATAN(S42/T42)/$A$10</f>
        <v>-14.2197354352964</v>
      </c>
      <c r="V42" s="6" t="n">
        <f aca="false">IF(2*ATAN(R42/(Q42+T42))/$A$10&gt;0, 2*ATAN(R42/(Q42+T42))/$A$10, 2*ATAN(R42/(Q42+T42))/$A$10+360)</f>
        <v>324.227696820427</v>
      </c>
      <c r="W42" s="6" t="n">
        <f aca="false"> MOD(280.46061837 + 360.98564736629*(J42-2451545) + 0.000387933*L42^2 - L42^3/3871000010  + $B$7,360)</f>
        <v>5.67197341518477</v>
      </c>
      <c r="X42" s="6" t="n">
        <f aca="false">IF(W42-V42&gt;0,W42-V42,W42-V42+360)</f>
        <v>41.4442765947579</v>
      </c>
      <c r="Y42" s="31" t="n">
        <f aca="false">SIN($A$10*$B$5)*SIN(U42*$A$10) +COS($A$10*$B$5)* COS(U42*$A$10)*COS(X42*$A$10)</f>
        <v>0.278898322406256</v>
      </c>
      <c r="Z42" s="6" t="n">
        <f aca="false">SIN($A$10*X42)</f>
        <v>0.661891332907423</v>
      </c>
      <c r="AA42" s="6" t="n">
        <f aca="false">COS($A$10*X42)*SIN($A$10*$B$5) - TAN($A$10*U42)*COS($A$10*$B$5)</f>
        <v>0.737112637392513</v>
      </c>
      <c r="AB42" s="6" t="n">
        <f aca="false">IF(OR(AND(Z42*AA42&gt;0), AND(Z42&lt;0,AA42&gt;0)), MOD(ATAN2(AA42,Z42)/$A$10+360,360),  ATAN2(AA42,Z42)/$A$10)</f>
        <v>41.9222980589364</v>
      </c>
      <c r="AC42" s="16" t="n">
        <f aca="false">P42-P41</f>
        <v>1.0121682388413</v>
      </c>
      <c r="AD42" s="17" t="n">
        <f aca="false">(100013989+1670700*COS(3.0984635 + 6283.07585*L42/10)+13956*COS(3.05525 + 12566.1517*L42/10)+3084*COS(5.1985 + 77713.7715*L42/10) +1628*COS(1.1739 + 5753.3849*L42/10)+1576*COS(2.8469 + 7860.4194*L42/10)+925*COS(5.453 + 11506.77*L42/10)+542*COS(4.564 + 3930.21*L42/10)+472*COS(3.661 + 5884.927*L42/10)+346*COS(0.964 + 5507.553*L42/10)+329*COS(5.9 + 5223.694*L42/10)+307*COS(0.299 + 5573.143*L42/10)+243*COS(4.273 + 11790.629*L42/10)+212*COS(5.847 + 1577.344*L42/10)+186*COS(5.022 + 10977.079*L42/10)+175*COS(3.012 + 18849.228*L42/10)+110*COS(5.055 + 5486.778*L42/10)+98*COS(0.89 + 6069.78*L42/10)+86*COS(5.69 + 15720.84*L42/10)+86*COS(1.27 + 161000.69*L42/10)+65*COS(0.27 + 17260.15*L42/10)+63*COS(0.92 + 529.69*L42/10)+57*COS(2.01 + 83996.85*L42/10)+56*COS(5.24 + 71430.7*L42/10)+49*COS(3.25 + 2544.31*L42/10)+47*COS(2.58 + 775.52*L42/10)+45*COS(5.54 + 9437.76*L42/10)+43*COS(6.01 + 6275.96*L42/10)+39*COS(5.36 + 4694*L42/10)+38*COS(2.39 + 8827.39*L42/10)+37*COS(0.83 + 19651.05*L42/10)+37*COS(4.9 + 12139.55*L42/10)+36*COS(1.67 + 12036.46*L42/10)+35*COS(1.84 + 2942.46*L42/10)+33*COS(0.24 + 7084.9*L42/10)+32*COS(0.18 + 5088.63*L42/10)+32*COS(1.78 + 398.15*L42/10)+28*COS(1.21 + 6286.6*L42/10)+28*COS(1.9 + 6279.55*L42/10)+26*COS(4.59 + 10447.39*L42/10) +24.6*COS(3.787 + 8429.241*L42/10)+23.6*COS(0.269 + 796.3*L42/10)+27.8*COS(1.899 + 6279.55*L42/10)+23.9*COS(4.996 + 5856.48*L42/10)+20.3*COS(4.653 + 2146.165*L42/10))/100000000 + (103019*COS(1.10749 + 6283.07585*L42/10) +1721*COS(1.0644 + 12566.1517*L42/10) +702*COS(3.142 + 0*L42/10) +32*COS(1.02 + 18849.23*L42/10) +31*COS(2.84 + 5507.55*L42/10) +25*COS(1.32 + 5223.69*L42/10) +18*COS(1.42 + 1577.34*L42/10) +10*COS(5.91 + 10977.08*L42/10) +9*COS(1.42 + 6275.96*L42/10) +9*COS(0.27 + 5486.78*L42/10))*L42/1000000000  + (4359*COS(5.7846 + 6283.0758*L42/10)*L42^2+124*COS(5.579 + 12566.152*L42/10)*L42^2)/10000000000</f>
        <v>0.986795859432447</v>
      </c>
      <c r="AE42" s="10" t="n">
        <f aca="false">2*959.63/AD42</f>
        <v>1944.94127803075</v>
      </c>
      <c r="AF42" s="0"/>
      <c r="AG42" s="0"/>
    </row>
    <row r="43" customFormat="false" ht="12.8" hidden="false" customHeight="false" outlineLevel="0" collapsed="false">
      <c r="A43" s="0"/>
      <c r="D43" s="28" t="n">
        <f aca="false">K43-INT(275*E43/9)+IF($A$8="leap year",1,2)*INT((E43+9)/12)+30</f>
        <v>11</v>
      </c>
      <c r="E43" s="28" t="n">
        <f aca="false">IF(K43&lt;32,1,INT(9*(IF($A$8="leap year",1,2)+K43)/275+0.98))</f>
        <v>2</v>
      </c>
      <c r="F43" s="20" t="n">
        <f aca="false">ASIN(Y43)*180/PI()</f>
        <v>16.4893029726574</v>
      </c>
      <c r="G43" s="21" t="n">
        <f aca="false">F43+1.02/(TAN($A$10*(F43+10.3/(F43+5.11)))*60)</f>
        <v>16.5450251178578</v>
      </c>
      <c r="H43" s="21" t="n">
        <f aca="false">IF(X43&gt;180,AB43-180,AB43+180)</f>
        <v>222.073290479237</v>
      </c>
      <c r="I43" s="13" t="n">
        <f aca="false">IF(ABS(4*(N43-0.0057183-V43))&lt;20,4*(N43-0.0057183-V43),4*(N43-0.0057183-V43-360))</f>
        <v>-14.2261525683061</v>
      </c>
      <c r="J43" s="29" t="n">
        <f aca="false">INT(365.25*(IF(E43&gt;2,$A$5,$A$5-1)+4716))+INT(30.6001*(IF(E43&lt;3,E43+12,E43)+1))+D43+$C$2/24+2-INT(IF(E43&gt;2,$A$5,$A$5-1)/100)+INT(INT(IF(E43&gt;2,$A$5,$A$5-1)/100)/4)-1524.5</f>
        <v>2459622.125</v>
      </c>
      <c r="K43" s="7" t="n">
        <v>42</v>
      </c>
      <c r="L43" s="30" t="n">
        <f aca="false">(J43-2451545)/36525</f>
        <v>0.221139630390144</v>
      </c>
      <c r="M43" s="6" t="n">
        <f aca="false">MOD(357.5291 + 35999.0503*L43 - 0.0001559*L43^2 - 0.00000048*L43^3,360)</f>
        <v>38.3457701090665</v>
      </c>
      <c r="N43" s="6" t="n">
        <f aca="false">MOD(280.46645 + 36000.76983*L43 + 0.0003032*L43^2,360)</f>
        <v>321.663398794148</v>
      </c>
      <c r="O43" s="6" t="n">
        <f aca="false"> MOD((1.9146 - 0.004817*L43 - 0.000014*L43^2)*SIN(M43*$A$10) + (0.019993 - 0.000101*L43)*SIN(2*M43*$A$10) + 0.00029*SIN(3*M43*$A$10),360)</f>
        <v>1.20686463818531</v>
      </c>
      <c r="P43" s="6" t="n">
        <f aca="false">MOD(N43+O43,360)</f>
        <v>322.870263432333</v>
      </c>
      <c r="Q43" s="31" t="n">
        <f aca="false">COS(P43*$A$10)</f>
        <v>0.797270755862553</v>
      </c>
      <c r="R43" s="7" t="n">
        <f aca="false">COS((23.4393-46.815*L43/3600)*$A$10)*SIN(P43*$A$10)</f>
        <v>-0.553824236008561</v>
      </c>
      <c r="S43" s="7" t="n">
        <f aca="false">SIN((23.4393-46.815*L43/3600)*$A$10)*SIN(P43*$A$10)</f>
        <v>-0.240079273274241</v>
      </c>
      <c r="T43" s="31" t="n">
        <f aca="false">SQRT(1-S43^2)</f>
        <v>0.970753286136139</v>
      </c>
      <c r="U43" s="6" t="n">
        <f aca="false">ATAN(S43/T43)/$A$10</f>
        <v>-13.8912191808703</v>
      </c>
      <c r="V43" s="6" t="n">
        <f aca="false">IF(2*ATAN(R43/(Q43+T43))/$A$10&gt;0, 2*ATAN(R43/(Q43+T43))/$A$10, 2*ATAN(R43/(Q43+T43))/$A$10+360)</f>
        <v>325.214218636224</v>
      </c>
      <c r="W43" s="6" t="n">
        <f aca="false"> MOD(280.46061837 + 360.98564736629*(J43-2451545) + 0.000387933*L43^2 - L43^3/3871000010  + $B$7,360)</f>
        <v>6.65762078622356</v>
      </c>
      <c r="X43" s="6" t="n">
        <f aca="false">IF(W43-V43&gt;0,W43-V43,W43-V43+360)</f>
        <v>41.4434021499993</v>
      </c>
      <c r="Y43" s="31" t="n">
        <f aca="false">SIN($A$10*$B$5)*SIN(U43*$A$10) +COS($A$10*$B$5)* COS(U43*$A$10)*COS(X43*$A$10)</f>
        <v>0.283836329695242</v>
      </c>
      <c r="Z43" s="6" t="n">
        <f aca="false">SIN($A$10*X43)</f>
        <v>0.66187989248301</v>
      </c>
      <c r="AA43" s="6" t="n">
        <f aca="false">COS($A$10*X43)*SIN($A$10*$B$5) - TAN($A$10*U43)*COS($A$10*$B$5)</f>
        <v>0.733203813529311</v>
      </c>
      <c r="AB43" s="6" t="n">
        <f aca="false">IF(OR(AND(Z43*AA43&gt;0), AND(Z43&lt;0,AA43&gt;0)), MOD(ATAN2(AA43,Z43)/$A$10+360,360),  ATAN2(AA43,Z43)/$A$10)</f>
        <v>42.0732904792373</v>
      </c>
      <c r="AC43" s="16" t="n">
        <f aca="false">P43-P42</f>
        <v>1.01180112663951</v>
      </c>
      <c r="AD43" s="17" t="n">
        <f aca="false">(100013989+1670700*COS(3.0984635 + 6283.07585*L43/10)+13956*COS(3.05525 + 12566.1517*L43/10)+3084*COS(5.1985 + 77713.7715*L43/10) +1628*COS(1.1739 + 5753.3849*L43/10)+1576*COS(2.8469 + 7860.4194*L43/10)+925*COS(5.453 + 11506.77*L43/10)+542*COS(4.564 + 3930.21*L43/10)+472*COS(3.661 + 5884.927*L43/10)+346*COS(0.964 + 5507.553*L43/10)+329*COS(5.9 + 5223.694*L43/10)+307*COS(0.299 + 5573.143*L43/10)+243*COS(4.273 + 11790.629*L43/10)+212*COS(5.847 + 1577.344*L43/10)+186*COS(5.022 + 10977.079*L43/10)+175*COS(3.012 + 18849.228*L43/10)+110*COS(5.055 + 5486.778*L43/10)+98*COS(0.89 + 6069.78*L43/10)+86*COS(5.69 + 15720.84*L43/10)+86*COS(1.27 + 161000.69*L43/10)+65*COS(0.27 + 17260.15*L43/10)+63*COS(0.92 + 529.69*L43/10)+57*COS(2.01 + 83996.85*L43/10)+56*COS(5.24 + 71430.7*L43/10)+49*COS(3.25 + 2544.31*L43/10)+47*COS(2.58 + 775.52*L43/10)+45*COS(5.54 + 9437.76*L43/10)+43*COS(6.01 + 6275.96*L43/10)+39*COS(5.36 + 4694*L43/10)+38*COS(2.39 + 8827.39*L43/10)+37*COS(0.83 + 19651.05*L43/10)+37*COS(4.9 + 12139.55*L43/10)+36*COS(1.67 + 12036.46*L43/10)+35*COS(1.84 + 2942.46*L43/10)+33*COS(0.24 + 7084.9*L43/10)+32*COS(0.18 + 5088.63*L43/10)+32*COS(1.78 + 398.15*L43/10)+28*COS(1.21 + 6286.6*L43/10)+28*COS(1.9 + 6279.55*L43/10)+26*COS(4.59 + 10447.39*L43/10) +24.6*COS(3.787 + 8429.241*L43/10)+23.6*COS(0.269 + 796.3*L43/10)+27.8*COS(1.899 + 6279.55*L43/10)+23.9*COS(4.996 + 5856.48*L43/10)+20.3*COS(4.653 + 2146.165*L43/10))/100000000 + (103019*COS(1.10749 + 6283.07585*L43/10) +1721*COS(1.0644 + 12566.1517*L43/10) +702*COS(3.142 + 0*L43/10) +32*COS(1.02 + 18849.23*L43/10) +31*COS(2.84 + 5507.55*L43/10) +25*COS(1.32 + 5223.69*L43/10) +18*COS(1.42 + 1577.34*L43/10) +10*COS(5.91 + 10977.08*L43/10) +9*COS(1.42 + 6275.96*L43/10) +9*COS(0.27 + 5486.78*L43/10))*L43/1000000000  + (4359*COS(5.7846 + 6283.0758*L43/10)*L43^2+124*COS(5.579 + 12566.152*L43/10)*L43^2)/10000000000</f>
        <v>0.986970605731311</v>
      </c>
      <c r="AE43" s="10" t="n">
        <f aca="false">2*959.63/AD43</f>
        <v>1944.59691996389</v>
      </c>
      <c r="AF43" s="0"/>
      <c r="AG43" s="0"/>
    </row>
    <row r="44" customFormat="false" ht="12.8" hidden="false" customHeight="false" outlineLevel="0" collapsed="false">
      <c r="A44" s="0"/>
      <c r="D44" s="28" t="n">
        <f aca="false">K44-INT(275*E44/9)+IF($A$8="leap year",1,2)*INT((E44+9)/12)+30</f>
        <v>12</v>
      </c>
      <c r="E44" s="28" t="n">
        <f aca="false">IF(K44&lt;32,1,INT(9*(IF($A$8="leap year",1,2)+K44)/275+0.98))</f>
        <v>2</v>
      </c>
      <c r="F44" s="20" t="n">
        <f aca="false">ASIN(Y44)*180/PI()</f>
        <v>16.7860879895642</v>
      </c>
      <c r="G44" s="21" t="n">
        <f aca="false">F44+1.02/(TAN($A$10*(F44+10.3/(F44+5.11)))*60)</f>
        <v>16.8408150414949</v>
      </c>
      <c r="H44" s="21" t="n">
        <f aca="false">IF(X44&gt;180,AB44-180,AB44+180)</f>
        <v>222.229403575993</v>
      </c>
      <c r="I44" s="13" t="n">
        <f aca="false">IF(ABS(4*(N44-0.0057183-V44))&lt;20,4*(N44-0.0057183-V44),4*(N44-0.0057183-V44-360))</f>
        <v>-14.2169521715023</v>
      </c>
      <c r="J44" s="29" t="n">
        <f aca="false">INT(365.25*(IF(E44&gt;2,$A$5,$A$5-1)+4716))+INT(30.6001*(IF(E44&lt;3,E44+12,E44)+1))+D44+$C$2/24+2-INT(IF(E44&gt;2,$A$5,$A$5-1)/100)+INT(INT(IF(E44&gt;2,$A$5,$A$5-1)/100)/4)-1524.5</f>
        <v>2459623.125</v>
      </c>
      <c r="K44" s="7" t="n">
        <v>43</v>
      </c>
      <c r="L44" s="30" t="n">
        <f aca="false">(J44-2451545)/36525</f>
        <v>0.221167008898015</v>
      </c>
      <c r="M44" s="6" t="n">
        <f aca="false">MOD(357.5291 + 35999.0503*L44 - 0.0001559*L44^2 - 0.00000048*L44^3,360)</f>
        <v>39.3313703891745</v>
      </c>
      <c r="N44" s="6" t="n">
        <f aca="false">MOD(280.46645 + 36000.76983*L44 + 0.0003032*L44^2,360)</f>
        <v>322.649046157983</v>
      </c>
      <c r="O44" s="6" t="n">
        <f aca="false"> MOD((1.9146 - 0.004817*L44 - 0.000014*L44^2)*SIN(M44*$A$10) + (0.019993 - 0.000101*L44)*SIN(2*M44*$A$10) + 0.00029*SIN(3*M44*$A$10),360)</f>
        <v>1.23264341351838</v>
      </c>
      <c r="P44" s="6" t="n">
        <f aca="false">MOD(N44+O44,360)</f>
        <v>323.881689571502</v>
      </c>
      <c r="Q44" s="31" t="n">
        <f aca="false">COS(P44*$A$10)</f>
        <v>0.807801548881101</v>
      </c>
      <c r="R44" s="7" t="n">
        <f aca="false">COS((23.4393-46.815*L44/3600)*$A$10)*SIN(P44*$A$10)</f>
        <v>-0.540825701893548</v>
      </c>
      <c r="S44" s="7" t="n">
        <f aca="false">SIN((23.4393-46.815*L44/3600)*$A$10)*SIN(P44*$A$10)</f>
        <v>-0.2344444876653</v>
      </c>
      <c r="T44" s="31" t="n">
        <f aca="false">SQRT(1-S44^2)</f>
        <v>0.972129508966452</v>
      </c>
      <c r="U44" s="6" t="n">
        <f aca="false">ATAN(S44/T44)/$A$10</f>
        <v>-13.5588794952439</v>
      </c>
      <c r="V44" s="6" t="n">
        <f aca="false">IF(2*ATAN(R44/(Q44+T44))/$A$10&gt;0, 2*ATAN(R44/(Q44+T44))/$A$10, 2*ATAN(R44/(Q44+T44))/$A$10+360)</f>
        <v>326.197565900859</v>
      </c>
      <c r="W44" s="6" t="n">
        <f aca="false"> MOD(280.46061837 + 360.98564736629*(J44-2451545) + 0.000387933*L44^2 - L44^3/3871000010  + $B$7,360)</f>
        <v>7.64326815726236</v>
      </c>
      <c r="X44" s="6" t="n">
        <f aca="false">IF(W44-V44&gt;0,W44-V44,W44-V44+360)</f>
        <v>41.4457022564035</v>
      </c>
      <c r="Y44" s="31" t="n">
        <f aca="false">SIN($A$10*$B$5)*SIN(U44*$A$10) +COS($A$10*$B$5)* COS(U44*$A$10)*COS(X44*$A$10)</f>
        <v>0.288799341308222</v>
      </c>
      <c r="Z44" s="6" t="n">
        <f aca="false">SIN($A$10*X44)</f>
        <v>0.661909984611903</v>
      </c>
      <c r="AA44" s="6" t="n">
        <f aca="false">COS($A$10*X44)*SIN($A$10*$B$5) - TAN($A$10*U44)*COS($A$10*$B$5)</f>
        <v>0.729232598682867</v>
      </c>
      <c r="AB44" s="6" t="n">
        <f aca="false">IF(OR(AND(Z44*AA44&gt;0), AND(Z44&lt;0,AA44&gt;0)), MOD(ATAN2(AA44,Z44)/$A$10+360,360),  ATAN2(AA44,Z44)/$A$10)</f>
        <v>42.2294035759934</v>
      </c>
      <c r="AC44" s="16" t="n">
        <f aca="false">P44-P43</f>
        <v>1.01142613916863</v>
      </c>
      <c r="AD44" s="17" t="n">
        <f aca="false">(100013989+1670700*COS(3.0984635 + 6283.07585*L44/10)+13956*COS(3.05525 + 12566.1517*L44/10)+3084*COS(5.1985 + 77713.7715*L44/10) +1628*COS(1.1739 + 5753.3849*L44/10)+1576*COS(2.8469 + 7860.4194*L44/10)+925*COS(5.453 + 11506.77*L44/10)+542*COS(4.564 + 3930.21*L44/10)+472*COS(3.661 + 5884.927*L44/10)+346*COS(0.964 + 5507.553*L44/10)+329*COS(5.9 + 5223.694*L44/10)+307*COS(0.299 + 5573.143*L44/10)+243*COS(4.273 + 11790.629*L44/10)+212*COS(5.847 + 1577.344*L44/10)+186*COS(5.022 + 10977.079*L44/10)+175*COS(3.012 + 18849.228*L44/10)+110*COS(5.055 + 5486.778*L44/10)+98*COS(0.89 + 6069.78*L44/10)+86*COS(5.69 + 15720.84*L44/10)+86*COS(1.27 + 161000.69*L44/10)+65*COS(0.27 + 17260.15*L44/10)+63*COS(0.92 + 529.69*L44/10)+57*COS(2.01 + 83996.85*L44/10)+56*COS(5.24 + 71430.7*L44/10)+49*COS(3.25 + 2544.31*L44/10)+47*COS(2.58 + 775.52*L44/10)+45*COS(5.54 + 9437.76*L44/10)+43*COS(6.01 + 6275.96*L44/10)+39*COS(5.36 + 4694*L44/10)+38*COS(2.39 + 8827.39*L44/10)+37*COS(0.83 + 19651.05*L44/10)+37*COS(4.9 + 12139.55*L44/10)+36*COS(1.67 + 12036.46*L44/10)+35*COS(1.84 + 2942.46*L44/10)+33*COS(0.24 + 7084.9*L44/10)+32*COS(0.18 + 5088.63*L44/10)+32*COS(1.78 + 398.15*L44/10)+28*COS(1.21 + 6286.6*L44/10)+28*COS(1.9 + 6279.55*L44/10)+26*COS(4.59 + 10447.39*L44/10) +24.6*COS(3.787 + 8429.241*L44/10)+23.6*COS(0.269 + 796.3*L44/10)+27.8*COS(1.899 + 6279.55*L44/10)+23.9*COS(4.996 + 5856.48*L44/10)+20.3*COS(4.653 + 2146.165*L44/10))/100000000 + (103019*COS(1.10749 + 6283.07585*L44/10) +1721*COS(1.0644 + 12566.1517*L44/10) +702*COS(3.142 + 0*L44/10) +32*COS(1.02 + 18849.23*L44/10) +31*COS(2.84 + 5507.55*L44/10) +25*COS(1.32 + 5223.69*L44/10) +18*COS(1.42 + 1577.34*L44/10) +10*COS(5.91 + 10977.08*L44/10) +9*COS(1.42 + 6275.96*L44/10) +9*COS(0.27 + 5486.78*L44/10))*L44/1000000000  + (4359*COS(5.7846 + 6283.0758*L44/10)*L44^2+124*COS(5.579 + 12566.152*L44/10)*L44^2)/10000000000</f>
        <v>0.987149921862985</v>
      </c>
      <c r="AE44" s="10" t="n">
        <f aca="false">2*959.63/AD44</f>
        <v>1944.24368324712</v>
      </c>
      <c r="AF44" s="0"/>
      <c r="AG44" s="0"/>
    </row>
    <row r="45" customFormat="false" ht="12.8" hidden="false" customHeight="false" outlineLevel="0" collapsed="false">
      <c r="A45" s="0"/>
      <c r="D45" s="28" t="n">
        <f aca="false">K45-INT(275*E45/9)+IF($A$8="leap year",1,2)*INT((E45+9)/12)+30</f>
        <v>13</v>
      </c>
      <c r="E45" s="28" t="n">
        <f aca="false">IF(K45&lt;32,1,INT(9*(IF($A$8="leap year",1,2)+K45)/275+0.98))</f>
        <v>2</v>
      </c>
      <c r="F45" s="20" t="n">
        <f aca="false">ASIN(Y45)*180/PI()</f>
        <v>17.0847143539554</v>
      </c>
      <c r="G45" s="21" t="n">
        <f aca="false">F45+1.02/(TAN($A$10*(F45+10.3/(F45+5.11)))*60)</f>
        <v>17.1384718072226</v>
      </c>
      <c r="H45" s="21" t="n">
        <f aca="false">IF(X45&gt;180,AB45-180,AB45+180)</f>
        <v>222.390595302129</v>
      </c>
      <c r="I45" s="13" t="n">
        <f aca="false">IF(ABS(4*(N45-0.0057183-V45))&lt;20,4*(N45-0.0057183-V45),4*(N45-0.0057183-V45-360))</f>
        <v>-14.1952175303682</v>
      </c>
      <c r="J45" s="29" t="n">
        <f aca="false">INT(365.25*(IF(E45&gt;2,$A$5,$A$5-1)+4716))+INT(30.6001*(IF(E45&lt;3,E45+12,E45)+1))+D45+$C$2/24+2-INT(IF(E45&gt;2,$A$5,$A$5-1)/100)+INT(INT(IF(E45&gt;2,$A$5,$A$5-1)/100)/4)-1524.5</f>
        <v>2459624.125</v>
      </c>
      <c r="K45" s="7" t="n">
        <v>44</v>
      </c>
      <c r="L45" s="30" t="n">
        <f aca="false">(J45-2451545)/36525</f>
        <v>0.221194387405886</v>
      </c>
      <c r="M45" s="6" t="n">
        <f aca="false">MOD(357.5291 + 35999.0503*L45 - 0.0001559*L45^2 - 0.00000048*L45^3,360)</f>
        <v>40.3169706692843</v>
      </c>
      <c r="N45" s="6" t="n">
        <f aca="false">MOD(280.46645 + 36000.76983*L45 + 0.0003032*L45^2,360)</f>
        <v>323.634693521819</v>
      </c>
      <c r="O45" s="6" t="n">
        <f aca="false"> MOD((1.9146 - 0.004817*L45 - 0.000014*L45^2)*SIN(M45*$A$10) + (0.019993 - 0.000101*L45)*SIN(2*M45*$A$10) + 0.00029*SIN(3*M45*$A$10),360)</f>
        <v>1.25803945915098</v>
      </c>
      <c r="P45" s="6" t="n">
        <f aca="false">MOD(N45+O45,360)</f>
        <v>324.89273298097</v>
      </c>
      <c r="Q45" s="31" t="n">
        <f aca="false">COS(P45*$A$10)</f>
        <v>0.818076780968308</v>
      </c>
      <c r="R45" s="7" t="n">
        <f aca="false">COS((23.4393-46.815*L45/3600)*$A$10)*SIN(P45*$A$10)</f>
        <v>-0.527663654702371</v>
      </c>
      <c r="S45" s="7" t="n">
        <f aca="false">SIN((23.4393-46.815*L45/3600)*$A$10)*SIN(P45*$A$10)</f>
        <v>-0.228738820375266</v>
      </c>
      <c r="T45" s="31" t="n">
        <f aca="false">SQRT(1-S45^2)</f>
        <v>0.973487828405333</v>
      </c>
      <c r="U45" s="6" t="n">
        <f aca="false">ATAN(S45/T45)/$A$10</f>
        <v>-13.2228322041273</v>
      </c>
      <c r="V45" s="6" t="n">
        <f aca="false">IF(2*ATAN(R45/(Q45+T45))/$A$10&gt;0, 2*ATAN(R45/(Q45+T45))/$A$10, 2*ATAN(R45/(Q45+T45))/$A$10+360)</f>
        <v>327.177779604411</v>
      </c>
      <c r="W45" s="6" t="n">
        <f aca="false"> MOD(280.46061837 + 360.98564736629*(J45-2451545) + 0.000387933*L45^2 - L45^3/3871000010  + $B$7,360)</f>
        <v>8.62891552830115</v>
      </c>
      <c r="X45" s="6" t="n">
        <f aca="false">IF(W45-V45&gt;0,W45-V45,W45-V45+360)</f>
        <v>41.4511359238902</v>
      </c>
      <c r="Y45" s="31" t="n">
        <f aca="false">SIN($A$10*$B$5)*SIN(U45*$A$10) +COS($A$10*$B$5)* COS(U45*$A$10)*COS(X45*$A$10)</f>
        <v>0.293785323673514</v>
      </c>
      <c r="Z45" s="6" t="n">
        <f aca="false">SIN($A$10*X45)</f>
        <v>0.661981068661516</v>
      </c>
      <c r="AA45" s="6" t="n">
        <f aca="false">COS($A$10*X45)*SIN($A$10*$B$5) - TAN($A$10*U45)*COS($A$10*$B$5)</f>
        <v>0.725200795865688</v>
      </c>
      <c r="AB45" s="6" t="n">
        <f aca="false">IF(OR(AND(Z45*AA45&gt;0), AND(Z45&lt;0,AA45&gt;0)), MOD(ATAN2(AA45,Z45)/$A$10+360,360),  ATAN2(AA45,Z45)/$A$10)</f>
        <v>42.3905953021294</v>
      </c>
      <c r="AC45" s="16" t="n">
        <f aca="false">P45-P44</f>
        <v>1.01104340946819</v>
      </c>
      <c r="AD45" s="17" t="n">
        <f aca="false">(100013989+1670700*COS(3.0984635 + 6283.07585*L45/10)+13956*COS(3.05525 + 12566.1517*L45/10)+3084*COS(5.1985 + 77713.7715*L45/10) +1628*COS(1.1739 + 5753.3849*L45/10)+1576*COS(2.8469 + 7860.4194*L45/10)+925*COS(5.453 + 11506.77*L45/10)+542*COS(4.564 + 3930.21*L45/10)+472*COS(3.661 + 5884.927*L45/10)+346*COS(0.964 + 5507.553*L45/10)+329*COS(5.9 + 5223.694*L45/10)+307*COS(0.299 + 5573.143*L45/10)+243*COS(4.273 + 11790.629*L45/10)+212*COS(5.847 + 1577.344*L45/10)+186*COS(5.022 + 10977.079*L45/10)+175*COS(3.012 + 18849.228*L45/10)+110*COS(5.055 + 5486.778*L45/10)+98*COS(0.89 + 6069.78*L45/10)+86*COS(5.69 + 15720.84*L45/10)+86*COS(1.27 + 161000.69*L45/10)+65*COS(0.27 + 17260.15*L45/10)+63*COS(0.92 + 529.69*L45/10)+57*COS(2.01 + 83996.85*L45/10)+56*COS(5.24 + 71430.7*L45/10)+49*COS(3.25 + 2544.31*L45/10)+47*COS(2.58 + 775.52*L45/10)+45*COS(5.54 + 9437.76*L45/10)+43*COS(6.01 + 6275.96*L45/10)+39*COS(5.36 + 4694*L45/10)+38*COS(2.39 + 8827.39*L45/10)+37*COS(0.83 + 19651.05*L45/10)+37*COS(4.9 + 12139.55*L45/10)+36*COS(1.67 + 12036.46*L45/10)+35*COS(1.84 + 2942.46*L45/10)+33*COS(0.24 + 7084.9*L45/10)+32*COS(0.18 + 5088.63*L45/10)+32*COS(1.78 + 398.15*L45/10)+28*COS(1.21 + 6286.6*L45/10)+28*COS(1.9 + 6279.55*L45/10)+26*COS(4.59 + 10447.39*L45/10) +24.6*COS(3.787 + 8429.241*L45/10)+23.6*COS(0.269 + 796.3*L45/10)+27.8*COS(1.899 + 6279.55*L45/10)+23.9*COS(4.996 + 5856.48*L45/10)+20.3*COS(4.653 + 2146.165*L45/10))/100000000 + (103019*COS(1.10749 + 6283.07585*L45/10) +1721*COS(1.0644 + 12566.1517*L45/10) +702*COS(3.142 + 0*L45/10) +32*COS(1.02 + 18849.23*L45/10) +31*COS(2.84 + 5507.55*L45/10) +25*COS(1.32 + 5223.69*L45/10) +18*COS(1.42 + 1577.34*L45/10) +10*COS(5.91 + 10977.08*L45/10) +9*COS(1.42 + 6275.96*L45/10) +9*COS(0.27 + 5486.78*L45/10))*L45/1000000000  + (4359*COS(5.7846 + 6283.0758*L45/10)*L45^2+124*COS(5.579 + 12566.152*L45/10)*L45^2)/10000000000</f>
        <v>0.987333930897506</v>
      </c>
      <c r="AE45" s="10" t="n">
        <f aca="false">2*959.63/AD45</f>
        <v>1943.88133532021</v>
      </c>
      <c r="AF45" s="0"/>
      <c r="AG45" s="0"/>
    </row>
    <row r="46" customFormat="false" ht="12.8" hidden="false" customHeight="false" outlineLevel="0" collapsed="false">
      <c r="A46" s="0"/>
      <c r="D46" s="28" t="n">
        <f aca="false">K46-INT(275*E46/9)+IF($A$8="leap year",1,2)*INT((E46+9)/12)+30</f>
        <v>14</v>
      </c>
      <c r="E46" s="28" t="n">
        <f aca="false">IF(K46&lt;32,1,INT(9*(IF($A$8="leap year",1,2)+K46)/275+0.98))</f>
        <v>2</v>
      </c>
      <c r="F46" s="20" t="n">
        <f aca="false">ASIN(Y46)*180/PI()</f>
        <v>17.3850781589409</v>
      </c>
      <c r="G46" s="21" t="n">
        <f aca="false">F46+1.02/(TAN($A$10*(F46+10.3/(F46+5.11)))*60)</f>
        <v>17.4378908898398</v>
      </c>
      <c r="H46" s="21" t="n">
        <f aca="false">IF(X46&gt;180,AB46-180,AB46+180)</f>
        <v>222.556821063272</v>
      </c>
      <c r="I46" s="13" t="n">
        <f aca="false">IF(ABS(4*(N46-0.0057183-V46))&lt;20,4*(N46-0.0057183-V46),4*(N46-0.0057183-V46-360))</f>
        <v>-14.1611241701744</v>
      </c>
      <c r="J46" s="29" t="n">
        <f aca="false">INT(365.25*(IF(E46&gt;2,$A$5,$A$5-1)+4716))+INT(30.6001*(IF(E46&lt;3,E46+12,E46)+1))+D46+$C$2/24+2-INT(IF(E46&gt;2,$A$5,$A$5-1)/100)+INT(INT(IF(E46&gt;2,$A$5,$A$5-1)/100)/4)-1524.5</f>
        <v>2459625.125</v>
      </c>
      <c r="K46" s="7" t="n">
        <v>45</v>
      </c>
      <c r="L46" s="30" t="n">
        <f aca="false">(J46-2451545)/36525</f>
        <v>0.221221765913758</v>
      </c>
      <c r="M46" s="6" t="n">
        <f aca="false">MOD(357.5291 + 35999.0503*L46 - 0.0001559*L46^2 - 0.00000048*L46^3,360)</f>
        <v>41.3025709493923</v>
      </c>
      <c r="N46" s="6" t="n">
        <f aca="false">MOD(280.46645 + 36000.76983*L46 + 0.0003032*L46^2,360)</f>
        <v>324.620340885656</v>
      </c>
      <c r="O46" s="6" t="n">
        <f aca="false"> MOD((1.9146 - 0.004817*L46 - 0.000014*L46^2)*SIN(M46*$A$10) + (0.019993 - 0.000101*L46)*SIN(2*M46*$A$10) + 0.00029*SIN(3*M46*$A$10),360)</f>
        <v>1.28304516828587</v>
      </c>
      <c r="P46" s="6" t="n">
        <f aca="false">MOD(N46+O46,360)</f>
        <v>325.903386053942</v>
      </c>
      <c r="Q46" s="31" t="n">
        <f aca="false">COS(P46*$A$10)</f>
        <v>0.828093465701988</v>
      </c>
      <c r="R46" s="7" t="n">
        <f aca="false">COS((23.4393-46.815*L46/3600)*$A$10)*SIN(P46*$A$10)</f>
        <v>-0.514342482537378</v>
      </c>
      <c r="S46" s="7" t="n">
        <f aca="false">SIN((23.4393-46.815*L46/3600)*$A$10)*SIN(P46*$A$10)</f>
        <v>-0.222964173622035</v>
      </c>
      <c r="T46" s="31" t="n">
        <f aca="false">SQRT(1-S46^2)</f>
        <v>0.974826639603701</v>
      </c>
      <c r="U46" s="6" t="n">
        <f aca="false">ATAN(S46/T46)/$A$10</f>
        <v>-12.8831930712048</v>
      </c>
      <c r="V46" s="6" t="n">
        <f aca="false">IF(2*ATAN(R46/(Q46+T46))/$A$10&gt;0, 2*ATAN(R46/(Q46+T46))/$A$10, 2*ATAN(R46/(Q46+T46))/$A$10+360)</f>
        <v>328.1549036282</v>
      </c>
      <c r="W46" s="6" t="n">
        <f aca="false"> MOD(280.46061837 + 360.98564736629*(J46-2451545) + 0.000387933*L46^2 - L46^3/3871000010  + $B$7,360)</f>
        <v>9.61456289887428</v>
      </c>
      <c r="X46" s="6" t="n">
        <f aca="false">IF(W46-V46&gt;0,W46-V46,W46-V46+360)</f>
        <v>41.4596592706744</v>
      </c>
      <c r="Y46" s="31" t="n">
        <f aca="false">SIN($A$10*$B$5)*SIN(U46*$A$10) +COS($A$10*$B$5)* COS(U46*$A$10)*COS(X46*$A$10)</f>
        <v>0.298792264292307</v>
      </c>
      <c r="Z46" s="6" t="n">
        <f aca="false">SIN($A$10*X46)</f>
        <v>0.66209256036267</v>
      </c>
      <c r="AA46" s="6" t="n">
        <f aca="false">COS($A$10*X46)*SIN($A$10*$B$5) - TAN($A$10*U46)*COS($A$10*$B$5)</f>
        <v>0.721110198768811</v>
      </c>
      <c r="AB46" s="6" t="n">
        <f aca="false">IF(OR(AND(Z46*AA46&gt;0), AND(Z46&lt;0,AA46&gt;0)), MOD(ATAN2(AA46,Z46)/$A$10+360,360),  ATAN2(AA46,Z46)/$A$10)</f>
        <v>42.5568210632717</v>
      </c>
      <c r="AC46" s="16" t="n">
        <f aca="false">P46-P45</f>
        <v>1.01065307297233</v>
      </c>
      <c r="AD46" s="17" t="n">
        <f aca="false">(100013989+1670700*COS(3.0984635 + 6283.07585*L46/10)+13956*COS(3.05525 + 12566.1517*L46/10)+3084*COS(5.1985 + 77713.7715*L46/10) +1628*COS(1.1739 + 5753.3849*L46/10)+1576*COS(2.8469 + 7860.4194*L46/10)+925*COS(5.453 + 11506.77*L46/10)+542*COS(4.564 + 3930.21*L46/10)+472*COS(3.661 + 5884.927*L46/10)+346*COS(0.964 + 5507.553*L46/10)+329*COS(5.9 + 5223.694*L46/10)+307*COS(0.299 + 5573.143*L46/10)+243*COS(4.273 + 11790.629*L46/10)+212*COS(5.847 + 1577.344*L46/10)+186*COS(5.022 + 10977.079*L46/10)+175*COS(3.012 + 18849.228*L46/10)+110*COS(5.055 + 5486.778*L46/10)+98*COS(0.89 + 6069.78*L46/10)+86*COS(5.69 + 15720.84*L46/10)+86*COS(1.27 + 161000.69*L46/10)+65*COS(0.27 + 17260.15*L46/10)+63*COS(0.92 + 529.69*L46/10)+57*COS(2.01 + 83996.85*L46/10)+56*COS(5.24 + 71430.7*L46/10)+49*COS(3.25 + 2544.31*L46/10)+47*COS(2.58 + 775.52*L46/10)+45*COS(5.54 + 9437.76*L46/10)+43*COS(6.01 + 6275.96*L46/10)+39*COS(5.36 + 4694*L46/10)+38*COS(2.39 + 8827.39*L46/10)+37*COS(0.83 + 19651.05*L46/10)+37*COS(4.9 + 12139.55*L46/10)+36*COS(1.67 + 12036.46*L46/10)+35*COS(1.84 + 2942.46*L46/10)+33*COS(0.24 + 7084.9*L46/10)+32*COS(0.18 + 5088.63*L46/10)+32*COS(1.78 + 398.15*L46/10)+28*COS(1.21 + 6286.6*L46/10)+28*COS(1.9 + 6279.55*L46/10)+26*COS(4.59 + 10447.39*L46/10) +24.6*COS(3.787 + 8429.241*L46/10)+23.6*COS(0.269 + 796.3*L46/10)+27.8*COS(1.899 + 6279.55*L46/10)+23.9*COS(4.996 + 5856.48*L46/10)+20.3*COS(4.653 + 2146.165*L46/10))/100000000 + (103019*COS(1.10749 + 6283.07585*L46/10) +1721*COS(1.0644 + 12566.1517*L46/10) +702*COS(3.142 + 0*L46/10) +32*COS(1.02 + 18849.23*L46/10) +31*COS(2.84 + 5507.55*L46/10) +25*COS(1.32 + 5223.69*L46/10) +18*COS(1.42 + 1577.34*L46/10) +10*COS(5.91 + 10977.08*L46/10) +9*COS(1.42 + 6275.96*L46/10) +9*COS(0.27 + 5486.78*L46/10))*L46/1000000000  + (4359*COS(5.7846 + 6283.0758*L46/10)*L46^2+124*COS(5.579 + 12566.152*L46/10)*L46^2)/10000000000</f>
        <v>0.987522738607212</v>
      </c>
      <c r="AE46" s="10" t="n">
        <f aca="false">2*959.63/AD46</f>
        <v>1943.50967827525</v>
      </c>
      <c r="AF46" s="0"/>
      <c r="AG46" s="0"/>
    </row>
    <row r="47" customFormat="false" ht="12.8" hidden="false" customHeight="false" outlineLevel="0" collapsed="false">
      <c r="A47" s="0"/>
      <c r="D47" s="28" t="n">
        <f aca="false">K47-INT(275*E47/9)+IF($A$8="leap year",1,2)*INT((E47+9)/12)+30</f>
        <v>15</v>
      </c>
      <c r="E47" s="28" t="n">
        <f aca="false">IF(K47&lt;32,1,INT(9*(IF($A$8="leap year",1,2)+K47)/275+0.98))</f>
        <v>2</v>
      </c>
      <c r="F47" s="20" t="n">
        <f aca="false">ASIN(Y47)*180/PI()</f>
        <v>17.6870764888232</v>
      </c>
      <c r="G47" s="21" t="n">
        <f aca="false">F47+1.02/(TAN($A$10*(F47+10.3/(F47+5.11)))*60)</f>
        <v>17.7389687561419</v>
      </c>
      <c r="H47" s="21" t="n">
        <f aca="false">IF(X47&gt;180,AB47-180,AB47+180)</f>
        <v>222.728033745324</v>
      </c>
      <c r="I47" s="13" t="n">
        <f aca="false">IF(ABS(4*(N47-0.0057183-V47))&lt;20,4*(N47-0.0057183-V47),4*(N47-0.0057183-V47-360))</f>
        <v>-14.1148587275736</v>
      </c>
      <c r="J47" s="29" t="n">
        <f aca="false">INT(365.25*(IF(E47&gt;2,$A$5,$A$5-1)+4716))+INT(30.6001*(IF(E47&lt;3,E47+12,E47)+1))+D47+$C$2/24+2-INT(IF(E47&gt;2,$A$5,$A$5-1)/100)+INT(INT(IF(E47&gt;2,$A$5,$A$5-1)/100)/4)-1524.5</f>
        <v>2459626.125</v>
      </c>
      <c r="K47" s="7" t="n">
        <v>46</v>
      </c>
      <c r="L47" s="30" t="n">
        <f aca="false">(J47-2451545)/36525</f>
        <v>0.221249144421629</v>
      </c>
      <c r="M47" s="6" t="n">
        <f aca="false">MOD(357.5291 + 35999.0503*L47 - 0.0001559*L47^2 - 0.00000048*L47^3,360)</f>
        <v>42.2881712295002</v>
      </c>
      <c r="N47" s="6" t="n">
        <f aca="false">MOD(280.46645 + 36000.76983*L47 + 0.0003032*L47^2,360)</f>
        <v>325.605988249494</v>
      </c>
      <c r="O47" s="6" t="n">
        <f aca="false"> MOD((1.9146 - 0.004817*L47 - 0.000014*L47^2)*SIN(M47*$A$10) + (0.019993 - 0.000101*L47)*SIN(2*M47*$A$10) + 0.00029*SIN(3*M47*$A$10),360)</f>
        <v>1.30765307189462</v>
      </c>
      <c r="P47" s="6" t="n">
        <f aca="false">MOD(N47+O47,360)</f>
        <v>326.913641321388</v>
      </c>
      <c r="Q47" s="31" t="n">
        <f aca="false">COS(P47*$A$10)</f>
        <v>0.837848712092696</v>
      </c>
      <c r="R47" s="7" t="n">
        <f aca="false">COS((23.4393-46.815*L47/3600)*$A$10)*SIN(P47*$A$10)</f>
        <v>-0.500866618093097</v>
      </c>
      <c r="S47" s="7" t="n">
        <f aca="false">SIN((23.4393-46.815*L47/3600)*$A$10)*SIN(P47*$A$10)</f>
        <v>-0.2171224689538</v>
      </c>
      <c r="T47" s="31" t="n">
        <f aca="false">SQRT(1-S47^2)</f>
        <v>0.976144371225592</v>
      </c>
      <c r="U47" s="6" t="n">
        <f aca="false">ATAN(S47/T47)/$A$10</f>
        <v>-12.5400777501403</v>
      </c>
      <c r="V47" s="6" t="n">
        <f aca="false">IF(2*ATAN(R47/(Q47+T47))/$A$10&gt;0, 2*ATAN(R47/(Q47+T47))/$A$10, 2*ATAN(R47/(Q47+T47))/$A$10+360)</f>
        <v>329.128984631387</v>
      </c>
      <c r="W47" s="6" t="n">
        <f aca="false"> MOD(280.46061837 + 360.98564736629*(J47-2451545) + 0.000387933*L47^2 - L47^3/3871000010  + $B$7,360)</f>
        <v>10.6002102699131</v>
      </c>
      <c r="X47" s="6" t="n">
        <f aca="false">IF(W47-V47&gt;0,W47-V47,W47-V47+360)</f>
        <v>41.4712256385259</v>
      </c>
      <c r="Y47" s="31" t="n">
        <f aca="false">SIN($A$10*$B$5)*SIN(U47*$A$10) +COS($A$10*$B$5)* COS(U47*$A$10)*COS(X47*$A$10)</f>
        <v>0.303818172945452</v>
      </c>
      <c r="Z47" s="6" t="n">
        <f aca="false">SIN($A$10*X47)</f>
        <v>0.662243833604895</v>
      </c>
      <c r="AA47" s="6" t="n">
        <f aca="false">COS($A$10*X47)*SIN($A$10*$B$5) - TAN($A$10*U47)*COS($A$10*$B$5)</f>
        <v>0.716962590812909</v>
      </c>
      <c r="AB47" s="6" t="n">
        <f aca="false">IF(OR(AND(Z47*AA47&gt;0), AND(Z47&lt;0,AA47&gt;0)), MOD(ATAN2(AA47,Z47)/$A$10+360,360),  ATAN2(AA47,Z47)/$A$10)</f>
        <v>42.7280337453239</v>
      </c>
      <c r="AC47" s="16" t="n">
        <f aca="false">P47-P46</f>
        <v>1.01025526744616</v>
      </c>
      <c r="AD47" s="17" t="n">
        <f aca="false">(100013989+1670700*COS(3.0984635 + 6283.07585*L47/10)+13956*COS(3.05525 + 12566.1517*L47/10)+3084*COS(5.1985 + 77713.7715*L47/10) +1628*COS(1.1739 + 5753.3849*L47/10)+1576*COS(2.8469 + 7860.4194*L47/10)+925*COS(5.453 + 11506.77*L47/10)+542*COS(4.564 + 3930.21*L47/10)+472*COS(3.661 + 5884.927*L47/10)+346*COS(0.964 + 5507.553*L47/10)+329*COS(5.9 + 5223.694*L47/10)+307*COS(0.299 + 5573.143*L47/10)+243*COS(4.273 + 11790.629*L47/10)+212*COS(5.847 + 1577.344*L47/10)+186*COS(5.022 + 10977.079*L47/10)+175*COS(3.012 + 18849.228*L47/10)+110*COS(5.055 + 5486.778*L47/10)+98*COS(0.89 + 6069.78*L47/10)+86*COS(5.69 + 15720.84*L47/10)+86*COS(1.27 + 161000.69*L47/10)+65*COS(0.27 + 17260.15*L47/10)+63*COS(0.92 + 529.69*L47/10)+57*COS(2.01 + 83996.85*L47/10)+56*COS(5.24 + 71430.7*L47/10)+49*COS(3.25 + 2544.31*L47/10)+47*COS(2.58 + 775.52*L47/10)+45*COS(5.54 + 9437.76*L47/10)+43*COS(6.01 + 6275.96*L47/10)+39*COS(5.36 + 4694*L47/10)+38*COS(2.39 + 8827.39*L47/10)+37*COS(0.83 + 19651.05*L47/10)+37*COS(4.9 + 12139.55*L47/10)+36*COS(1.67 + 12036.46*L47/10)+35*COS(1.84 + 2942.46*L47/10)+33*COS(0.24 + 7084.9*L47/10)+32*COS(0.18 + 5088.63*L47/10)+32*COS(1.78 + 398.15*L47/10)+28*COS(1.21 + 6286.6*L47/10)+28*COS(1.9 + 6279.55*L47/10)+26*COS(4.59 + 10447.39*L47/10) +24.6*COS(3.787 + 8429.241*L47/10)+23.6*COS(0.269 + 796.3*L47/10)+27.8*COS(1.899 + 6279.55*L47/10)+23.9*COS(4.996 + 5856.48*L47/10)+20.3*COS(4.653 + 2146.165*L47/10))/100000000 + (103019*COS(1.10749 + 6283.07585*L47/10) +1721*COS(1.0644 + 12566.1517*L47/10) +702*COS(3.142 + 0*L47/10) +32*COS(1.02 + 18849.23*L47/10) +31*COS(2.84 + 5507.55*L47/10) +25*COS(1.32 + 5223.69*L47/10) +18*COS(1.42 + 1577.34*L47/10) +10*COS(5.91 + 10977.08*L47/10) +9*COS(1.42 + 6275.96*L47/10) +9*COS(0.27 + 5486.78*L47/10))*L47/1000000000  + (4359*COS(5.7846 + 6283.0758*L47/10)*L47^2+124*COS(5.579 + 12566.152*L47/10)*L47^2)/10000000000</f>
        <v>0.987716428869241</v>
      </c>
      <c r="AE47" s="10" t="n">
        <f aca="false">2*959.63/AD47</f>
        <v>1943.12855785664</v>
      </c>
      <c r="AF47" s="0"/>
      <c r="AG47" s="0"/>
    </row>
    <row r="48" customFormat="false" ht="12.8" hidden="false" customHeight="false" outlineLevel="0" collapsed="false">
      <c r="A48" s="0"/>
      <c r="D48" s="28" t="n">
        <f aca="false">K48-INT(275*E48/9)+IF($A$8="leap year",1,2)*INT((E48+9)/12)+30</f>
        <v>16</v>
      </c>
      <c r="E48" s="28" t="n">
        <f aca="false">IF(K48&lt;32,1,INT(9*(IF($A$8="leap year",1,2)+K48)/275+0.98))</f>
        <v>2</v>
      </c>
      <c r="F48" s="20" t="n">
        <f aca="false">ASIN(Y48)*180/PI()</f>
        <v>17.9906074642947</v>
      </c>
      <c r="G48" s="21" t="n">
        <f aca="false">F48+1.02/(TAN($A$10*(F48+10.3/(F48+5.11)))*60)</f>
        <v>18.0416029121167</v>
      </c>
      <c r="H48" s="21" t="n">
        <f aca="false">IF(X48&gt;180,AB48-180,AB48+180)</f>
        <v>222.904183737552</v>
      </c>
      <c r="I48" s="13" t="n">
        <f aca="false">IF(ABS(4*(N48-0.0057183-V48))&lt;20,4*(N48-0.0057183-V48),4*(N48-0.0057183-V48-360))</f>
        <v>-14.056618499475</v>
      </c>
      <c r="J48" s="29" t="n">
        <f aca="false">INT(365.25*(IF(E48&gt;2,$A$5,$A$5-1)+4716))+INT(30.6001*(IF(E48&lt;3,E48+12,E48)+1))+D48+$C$2/24+2-INT(IF(E48&gt;2,$A$5,$A$5-1)/100)+INT(INT(IF(E48&gt;2,$A$5,$A$5-1)/100)/4)-1524.5</f>
        <v>2459627.125</v>
      </c>
      <c r="K48" s="7" t="n">
        <v>47</v>
      </c>
      <c r="L48" s="30" t="n">
        <f aca="false">(J48-2451545)/36525</f>
        <v>0.2212765229295</v>
      </c>
      <c r="M48" s="6" t="n">
        <f aca="false">MOD(357.5291 + 35999.0503*L48 - 0.0001559*L48^2 - 0.00000048*L48^3,360)</f>
        <v>43.2737715096082</v>
      </c>
      <c r="N48" s="6" t="n">
        <f aca="false">MOD(280.46645 + 36000.76983*L48 + 0.0003032*L48^2,360)</f>
        <v>326.591635613331</v>
      </c>
      <c r="O48" s="6" t="n">
        <f aca="false"> MOD((1.9146 - 0.004817*L48 - 0.000014*L48^2)*SIN(M48*$A$10) + (0.019993 - 0.000101*L48)*SIN(2*M48*$A$10) + 0.00029*SIN(3*M48*$A$10),360)</f>
        <v>1.33185584098205</v>
      </c>
      <c r="P48" s="6" t="n">
        <f aca="false">MOD(N48+O48,360)</f>
        <v>327.923491454313</v>
      </c>
      <c r="Q48" s="31" t="n">
        <f aca="false">COS(P48*$A$10)</f>
        <v>0.847339725305067</v>
      </c>
      <c r="R48" s="7" t="n">
        <f aca="false">COS((23.4393-46.815*L48/3600)*$A$10)*SIN(P48*$A$10)</f>
        <v>-0.487240536727318</v>
      </c>
      <c r="S48" s="7" t="n">
        <f aca="false">SIN((23.4393-46.815*L48/3600)*$A$10)*SIN(P48*$A$10)</f>
        <v>-0.211215646412876</v>
      </c>
      <c r="T48" s="31" t="n">
        <f aca="false">SQRT(1-S48^2)</f>
        <v>0.977439486981363</v>
      </c>
      <c r="U48" s="6" t="n">
        <f aca="false">ATAN(S48/T48)/$A$10</f>
        <v>-12.1936017397266</v>
      </c>
      <c r="V48" s="6" t="n">
        <f aca="false">IF(2*ATAN(R48/(Q48+T48))/$A$10&gt;0, 2*ATAN(R48/(Q48+T48))/$A$10, 2*ATAN(R48/(Q48+T48))/$A$10+360)</f>
        <v>330.1000719382</v>
      </c>
      <c r="W48" s="6" t="n">
        <f aca="false"> MOD(280.46061837 + 360.98564736629*(J48-2451545) + 0.000387933*L48^2 - L48^3/3871000010  + $B$7,360)</f>
        <v>11.5858576409519</v>
      </c>
      <c r="X48" s="6" t="n">
        <f aca="false">IF(W48-V48&gt;0,W48-V48,W48-V48+360)</f>
        <v>41.485785702752</v>
      </c>
      <c r="Y48" s="31" t="n">
        <f aca="false">SIN($A$10*$B$5)*SIN(U48*$A$10) +COS($A$10*$B$5)* COS(U48*$A$10)*COS(X48*$A$10)</f>
        <v>0.30886108288856</v>
      </c>
      <c r="Z48" s="6" t="n">
        <f aca="false">SIN($A$10*X48)</f>
        <v>0.662434222182046</v>
      </c>
      <c r="AA48" s="6" t="n">
        <f aca="false">COS($A$10*X48)*SIN($A$10*$B$5) - TAN($A$10*U48)*COS($A$10*$B$5)</f>
        <v>0.71275974436717</v>
      </c>
      <c r="AB48" s="6" t="n">
        <f aca="false">IF(OR(AND(Z48*AA48&gt;0), AND(Z48&lt;0,AA48&gt;0)), MOD(ATAN2(AA48,Z48)/$A$10+360,360),  ATAN2(AA48,Z48)/$A$10)</f>
        <v>42.904183737552</v>
      </c>
      <c r="AC48" s="16" t="n">
        <f aca="false">P48-P47</f>
        <v>1.00985013292484</v>
      </c>
      <c r="AD48" s="17" t="n">
        <f aca="false">(100013989+1670700*COS(3.0984635 + 6283.07585*L48/10)+13956*COS(3.05525 + 12566.1517*L48/10)+3084*COS(5.1985 + 77713.7715*L48/10) +1628*COS(1.1739 + 5753.3849*L48/10)+1576*COS(2.8469 + 7860.4194*L48/10)+925*COS(5.453 + 11506.77*L48/10)+542*COS(4.564 + 3930.21*L48/10)+472*COS(3.661 + 5884.927*L48/10)+346*COS(0.964 + 5507.553*L48/10)+329*COS(5.9 + 5223.694*L48/10)+307*COS(0.299 + 5573.143*L48/10)+243*COS(4.273 + 11790.629*L48/10)+212*COS(5.847 + 1577.344*L48/10)+186*COS(5.022 + 10977.079*L48/10)+175*COS(3.012 + 18849.228*L48/10)+110*COS(5.055 + 5486.778*L48/10)+98*COS(0.89 + 6069.78*L48/10)+86*COS(5.69 + 15720.84*L48/10)+86*COS(1.27 + 161000.69*L48/10)+65*COS(0.27 + 17260.15*L48/10)+63*COS(0.92 + 529.69*L48/10)+57*COS(2.01 + 83996.85*L48/10)+56*COS(5.24 + 71430.7*L48/10)+49*COS(3.25 + 2544.31*L48/10)+47*COS(2.58 + 775.52*L48/10)+45*COS(5.54 + 9437.76*L48/10)+43*COS(6.01 + 6275.96*L48/10)+39*COS(5.36 + 4694*L48/10)+38*COS(2.39 + 8827.39*L48/10)+37*COS(0.83 + 19651.05*L48/10)+37*COS(4.9 + 12139.55*L48/10)+36*COS(1.67 + 12036.46*L48/10)+35*COS(1.84 + 2942.46*L48/10)+33*COS(0.24 + 7084.9*L48/10)+32*COS(0.18 + 5088.63*L48/10)+32*COS(1.78 + 398.15*L48/10)+28*COS(1.21 + 6286.6*L48/10)+28*COS(1.9 + 6279.55*L48/10)+26*COS(4.59 + 10447.39*L48/10) +24.6*COS(3.787 + 8429.241*L48/10)+23.6*COS(0.269 + 796.3*L48/10)+27.8*COS(1.899 + 6279.55*L48/10)+23.9*COS(4.996 + 5856.48*L48/10)+20.3*COS(4.653 + 2146.165*L48/10))/100000000 + (103019*COS(1.10749 + 6283.07585*L48/10) +1721*COS(1.0644 + 12566.1517*L48/10) +702*COS(3.142 + 0*L48/10) +32*COS(1.02 + 18849.23*L48/10) +31*COS(2.84 + 5507.55*L48/10) +25*COS(1.32 + 5223.69*L48/10) +18*COS(1.42 + 1577.34*L48/10) +10*COS(5.91 + 10977.08*L48/10) +9*COS(1.42 + 6275.96*L48/10) +9*COS(0.27 + 5486.78*L48/10))*L48/1000000000  + (4359*COS(5.7846 + 6283.0758*L48/10)*L48^2+124*COS(5.579 + 12566.152*L48/10)*L48^2)/10000000000</f>
        <v>0.987915055405254</v>
      </c>
      <c r="AE48" s="10" t="n">
        <f aca="false">2*959.63/AD48</f>
        <v>1942.73787963753</v>
      </c>
      <c r="AF48" s="0"/>
      <c r="AG48" s="0"/>
    </row>
    <row r="49" customFormat="false" ht="12.8" hidden="false" customHeight="false" outlineLevel="0" collapsed="false">
      <c r="A49" s="0"/>
      <c r="D49" s="28" t="n">
        <f aca="false">K49-INT(275*E49/9)+IF($A$8="leap year",1,2)*INT((E49+9)/12)+30</f>
        <v>17</v>
      </c>
      <c r="E49" s="28" t="n">
        <f aca="false">IF(K49&lt;32,1,INT(9*(IF($A$8="leap year",1,2)+K49)/275+0.98))</f>
        <v>2</v>
      </c>
      <c r="F49" s="20" t="n">
        <f aca="false">ASIN(Y49)*180/PI()</f>
        <v>18.2955702835379</v>
      </c>
      <c r="G49" s="21" t="n">
        <f aca="false">F49+1.02/(TAN($A$10*(F49+10.3/(F49+5.11)))*60)</f>
        <v>18.3456919457946</v>
      </c>
      <c r="H49" s="21" t="n">
        <f aca="false">IF(X49&gt;180,AB49-180,AB49+180)</f>
        <v>223.085218959665</v>
      </c>
      <c r="I49" s="13" t="n">
        <f aca="false">IF(ABS(4*(N49-0.0057183-V49))&lt;20,4*(N49-0.0057183-V49),4*(N49-0.0057183-V49-360))</f>
        <v>-13.986610995345</v>
      </c>
      <c r="J49" s="29" t="n">
        <f aca="false">INT(365.25*(IF(E49&gt;2,$A$5,$A$5-1)+4716))+INT(30.6001*(IF(E49&lt;3,E49+12,E49)+1))+D49+$C$2/24+2-INT(IF(E49&gt;2,$A$5,$A$5-1)/100)+INT(INT(IF(E49&gt;2,$A$5,$A$5-1)/100)/4)-1524.5</f>
        <v>2459628.125</v>
      </c>
      <c r="K49" s="7" t="n">
        <v>48</v>
      </c>
      <c r="L49" s="30" t="n">
        <f aca="false">(J49-2451545)/36525</f>
        <v>0.221303901437372</v>
      </c>
      <c r="M49" s="6" t="n">
        <f aca="false">MOD(357.5291 + 35999.0503*L49 - 0.0001559*L49^2 - 0.00000048*L49^3,360)</f>
        <v>44.2593717897144</v>
      </c>
      <c r="N49" s="6" t="n">
        <f aca="false">MOD(280.46645 + 36000.76983*L49 + 0.0003032*L49^2,360)</f>
        <v>327.577282977169</v>
      </c>
      <c r="O49" s="6" t="n">
        <f aca="false"> MOD((1.9146 - 0.004817*L49 - 0.000014*L49^2)*SIN(M49*$A$10) + (0.019993 - 0.000101*L49)*SIN(2*M49*$A$10) + 0.00029*SIN(3*M49*$A$10),360)</f>
        <v>1.35564628878084</v>
      </c>
      <c r="P49" s="6" t="n">
        <f aca="false">MOD(N49+O49,360)</f>
        <v>328.932929265949</v>
      </c>
      <c r="Q49" s="31" t="n">
        <f aca="false">COS(P49*$A$10)</f>
        <v>0.856563807326416</v>
      </c>
      <c r="R49" s="7" t="n">
        <f aca="false">COS((23.4393-46.815*L49/3600)*$A$10)*SIN(P49*$A$10)</f>
        <v>-0.473468754525747</v>
      </c>
      <c r="S49" s="7" t="n">
        <f aca="false">SIN((23.4393-46.815*L49/3600)*$A$10)*SIN(P49*$A$10)</f>
        <v>-0.205245663696731</v>
      </c>
      <c r="T49" s="31" t="n">
        <f aca="false">SQRT(1-S49^2)</f>
        <v>0.978710487086804</v>
      </c>
      <c r="U49" s="6" t="n">
        <f aca="false">ATAN(S49/T49)/$A$10</f>
        <v>-11.8438803421225</v>
      </c>
      <c r="V49" s="6" t="n">
        <f aca="false">IF(2*ATAN(R49/(Q49+T49))/$A$10&gt;0, 2*ATAN(R49/(Q49+T49))/$A$10, 2*ATAN(R49/(Q49+T49))/$A$10+360)</f>
        <v>331.068217426005</v>
      </c>
      <c r="W49" s="6" t="n">
        <f aca="false"> MOD(280.46061837 + 360.98564736629*(J49-2451545) + 0.000387933*L49^2 - L49^3/3871000010  + $B$7,360)</f>
        <v>12.5715050119907</v>
      </c>
      <c r="X49" s="6" t="n">
        <f aca="false">IF(W49-V49&gt;0,W49-V49,W49-V49+360)</f>
        <v>41.5032875859859</v>
      </c>
      <c r="Y49" s="31" t="n">
        <f aca="false">SIN($A$10*$B$5)*SIN(U49*$A$10) +COS($A$10*$B$5)* COS(U49*$A$10)*COS(X49*$A$10)</f>
        <v>0.313919051966853</v>
      </c>
      <c r="Z49" s="6" t="n">
        <f aca="false">SIN($A$10*X49)</f>
        <v>0.662663021604934</v>
      </c>
      <c r="AA49" s="6" t="n">
        <f aca="false">COS($A$10*X49)*SIN($A$10*$B$5) - TAN($A$10*U49)*COS($A$10*$B$5)</f>
        <v>0.70850342004821</v>
      </c>
      <c r="AB49" s="6" t="n">
        <f aca="false">IF(OR(AND(Z49*AA49&gt;0), AND(Z49&lt;0,AA49&gt;0)), MOD(ATAN2(AA49,Z49)/$A$10+360,360),  ATAN2(AA49,Z49)/$A$10)</f>
        <v>43.0852189596648</v>
      </c>
      <c r="AC49" s="16" t="n">
        <f aca="false">P49-P48</f>
        <v>1.00943781163625</v>
      </c>
      <c r="AD49" s="17" t="n">
        <f aca="false">(100013989+1670700*COS(3.0984635 + 6283.07585*L49/10)+13956*COS(3.05525 + 12566.1517*L49/10)+3084*COS(5.1985 + 77713.7715*L49/10) +1628*COS(1.1739 + 5753.3849*L49/10)+1576*COS(2.8469 + 7860.4194*L49/10)+925*COS(5.453 + 11506.77*L49/10)+542*COS(4.564 + 3930.21*L49/10)+472*COS(3.661 + 5884.927*L49/10)+346*COS(0.964 + 5507.553*L49/10)+329*COS(5.9 + 5223.694*L49/10)+307*COS(0.299 + 5573.143*L49/10)+243*COS(4.273 + 11790.629*L49/10)+212*COS(5.847 + 1577.344*L49/10)+186*COS(5.022 + 10977.079*L49/10)+175*COS(3.012 + 18849.228*L49/10)+110*COS(5.055 + 5486.778*L49/10)+98*COS(0.89 + 6069.78*L49/10)+86*COS(5.69 + 15720.84*L49/10)+86*COS(1.27 + 161000.69*L49/10)+65*COS(0.27 + 17260.15*L49/10)+63*COS(0.92 + 529.69*L49/10)+57*COS(2.01 + 83996.85*L49/10)+56*COS(5.24 + 71430.7*L49/10)+49*COS(3.25 + 2544.31*L49/10)+47*COS(2.58 + 775.52*L49/10)+45*COS(5.54 + 9437.76*L49/10)+43*COS(6.01 + 6275.96*L49/10)+39*COS(5.36 + 4694*L49/10)+38*COS(2.39 + 8827.39*L49/10)+37*COS(0.83 + 19651.05*L49/10)+37*COS(4.9 + 12139.55*L49/10)+36*COS(1.67 + 12036.46*L49/10)+35*COS(1.84 + 2942.46*L49/10)+33*COS(0.24 + 7084.9*L49/10)+32*COS(0.18 + 5088.63*L49/10)+32*COS(1.78 + 398.15*L49/10)+28*COS(1.21 + 6286.6*L49/10)+28*COS(1.9 + 6279.55*L49/10)+26*COS(4.59 + 10447.39*L49/10) +24.6*COS(3.787 + 8429.241*L49/10)+23.6*COS(0.269 + 796.3*L49/10)+27.8*COS(1.899 + 6279.55*L49/10)+23.9*COS(4.996 + 5856.48*L49/10)+20.3*COS(4.653 + 2146.165*L49/10))/100000000 + (103019*COS(1.10749 + 6283.07585*L49/10) +1721*COS(1.0644 + 12566.1517*L49/10) +702*COS(3.142 + 0*L49/10) +32*COS(1.02 + 18849.23*L49/10) +31*COS(2.84 + 5507.55*L49/10) +25*COS(1.32 + 5223.69*L49/10) +18*COS(1.42 + 1577.34*L49/10) +10*COS(5.91 + 10977.08*L49/10) +9*COS(1.42 + 6275.96*L49/10) +9*COS(0.27 + 5486.78*L49/10))*L49/1000000000  + (4359*COS(5.7846 + 6283.0758*L49/10)*L49^2+124*COS(5.579 + 12566.152*L49/10)*L49^2)/10000000000</f>
        <v>0.988118630569759</v>
      </c>
      <c r="AE49" s="10" t="n">
        <f aca="false">2*959.63/AD49</f>
        <v>1942.3376309516</v>
      </c>
      <c r="AF49" s="0"/>
      <c r="AG49" s="0"/>
    </row>
    <row r="50" customFormat="false" ht="12.8" hidden="false" customHeight="false" outlineLevel="0" collapsed="false">
      <c r="A50" s="0"/>
      <c r="D50" s="28" t="n">
        <f aca="false">K50-INT(275*E50/9)+IF($A$8="leap year",1,2)*INT((E50+9)/12)+30</f>
        <v>18</v>
      </c>
      <c r="E50" s="28" t="n">
        <f aca="false">IF(K50&lt;32,1,INT(9*(IF($A$8="leap year",1,2)+K50)/275+0.98))</f>
        <v>2</v>
      </c>
      <c r="F50" s="20" t="n">
        <f aca="false">ASIN(Y50)*180/PI()</f>
        <v>18.601865262078</v>
      </c>
      <c r="G50" s="21" t="n">
        <f aca="false">F50+1.02/(TAN($A$10*(F50+10.3/(F50+5.11)))*60)</f>
        <v>18.6511355686151</v>
      </c>
      <c r="H50" s="21" t="n">
        <f aca="false">IF(X50&gt;180,AB50-180,AB50+180)</f>
        <v>223.271084886908</v>
      </c>
      <c r="I50" s="13" t="n">
        <f aca="false">IF(ABS(4*(N50-0.0057183-V50))&lt;20,4*(N50-0.0057183-V50),4*(N50-0.0057183-V50-360))</f>
        <v>-13.9050534938092</v>
      </c>
      <c r="J50" s="29" t="n">
        <f aca="false">INT(365.25*(IF(E50&gt;2,$A$5,$A$5-1)+4716))+INT(30.6001*(IF(E50&lt;3,E50+12,E50)+1))+D50+$C$2/24+2-INT(IF(E50&gt;2,$A$5,$A$5-1)/100)+INT(INT(IF(E50&gt;2,$A$5,$A$5-1)/100)/4)-1524.5</f>
        <v>2459629.125</v>
      </c>
      <c r="K50" s="7" t="n">
        <v>49</v>
      </c>
      <c r="L50" s="30" t="n">
        <f aca="false">(J50-2451545)/36525</f>
        <v>0.221331279945243</v>
      </c>
      <c r="M50" s="6" t="n">
        <f aca="false">MOD(357.5291 + 35999.0503*L50 - 0.0001559*L50^2 - 0.00000048*L50^3,360)</f>
        <v>45.2449720698241</v>
      </c>
      <c r="N50" s="6" t="n">
        <f aca="false">MOD(280.46645 + 36000.76983*L50 + 0.0003032*L50^2,360)</f>
        <v>328.56293034101</v>
      </c>
      <c r="O50" s="6" t="n">
        <f aca="false"> MOD((1.9146 - 0.004817*L50 - 0.000014*L50^2)*SIN(M50*$A$10) + (0.019993 - 0.000101*L50)*SIN(2*M50*$A$10) + 0.00029*SIN(3*M50*$A$10),360)</f>
        <v>1.37901737287562</v>
      </c>
      <c r="P50" s="6" t="n">
        <f aca="false">MOD(N50+O50,360)</f>
        <v>329.941947713885</v>
      </c>
      <c r="Q50" s="31" t="n">
        <f aca="false">COS(P50*$A$10)</f>
        <v>0.865518357582865</v>
      </c>
      <c r="R50" s="7" t="n">
        <f aca="false">COS((23.4393-46.815*L50/3600)*$A$10)*SIN(P50*$A$10)</f>
        <v>-0.459555826361438</v>
      </c>
      <c r="S50" s="7" t="n">
        <f aca="false">SIN((23.4393-46.815*L50/3600)*$A$10)*SIN(P50*$A$10)</f>
        <v>-0.19921449531677</v>
      </c>
      <c r="T50" s="31" t="n">
        <f aca="false">SQRT(1-S50^2)</f>
        <v>0.97995590964884</v>
      </c>
      <c r="U50" s="6" t="n">
        <f aca="false">ATAN(S50/T50)/$A$10</f>
        <v>-11.4910286241062</v>
      </c>
      <c r="V50" s="6" t="n">
        <f aca="false">IF(2*ATAN(R50/(Q50+T50))/$A$10&gt;0, 2*ATAN(R50/(Q50+T50))/$A$10, 2*ATAN(R50/(Q50+T50))/$A$10+360)</f>
        <v>332.033475414462</v>
      </c>
      <c r="W50" s="6" t="n">
        <f aca="false"> MOD(280.46061837 + 360.98564736629*(J50-2451545) + 0.000387933*L50^2 - L50^3/3871000010  + $B$7,360)</f>
        <v>13.5571523834951</v>
      </c>
      <c r="X50" s="6" t="n">
        <f aca="false">IF(W50-V50&gt;0,W50-V50,W50-V50+360)</f>
        <v>41.5236769690332</v>
      </c>
      <c r="Y50" s="31" t="n">
        <f aca="false">SIN($A$10*$B$5)*SIN(U50*$A$10) +COS($A$10*$B$5)* COS(U50*$A$10)*COS(X50*$A$10)</f>
        <v>0.31899016369615</v>
      </c>
      <c r="Z50" s="6" t="n">
        <f aca="false">SIN($A$10*X50)</f>
        <v>0.662929490890557</v>
      </c>
      <c r="AA50" s="6" t="n">
        <f aca="false">COS($A$10*X50)*SIN($A$10*$B$5) - TAN($A$10*U50)*COS($A$10*$B$5)</f>
        <v>0.70419536615138</v>
      </c>
      <c r="AB50" s="6" t="n">
        <f aca="false">IF(OR(AND(Z50*AA50&gt;0), AND(Z50&lt;0,AA50&gt;0)), MOD(ATAN2(AA50,Z50)/$A$10+360,360),  ATAN2(AA50,Z50)/$A$10)</f>
        <v>43.2710848869077</v>
      </c>
      <c r="AC50" s="16" t="n">
        <f aca="false">P50-P49</f>
        <v>1.00901844793583</v>
      </c>
      <c r="AD50" s="17" t="n">
        <f aca="false">(100013989+1670700*COS(3.0984635 + 6283.07585*L50/10)+13956*COS(3.05525 + 12566.1517*L50/10)+3084*COS(5.1985 + 77713.7715*L50/10) +1628*COS(1.1739 + 5753.3849*L50/10)+1576*COS(2.8469 + 7860.4194*L50/10)+925*COS(5.453 + 11506.77*L50/10)+542*COS(4.564 + 3930.21*L50/10)+472*COS(3.661 + 5884.927*L50/10)+346*COS(0.964 + 5507.553*L50/10)+329*COS(5.9 + 5223.694*L50/10)+307*COS(0.299 + 5573.143*L50/10)+243*COS(4.273 + 11790.629*L50/10)+212*COS(5.847 + 1577.344*L50/10)+186*COS(5.022 + 10977.079*L50/10)+175*COS(3.012 + 18849.228*L50/10)+110*COS(5.055 + 5486.778*L50/10)+98*COS(0.89 + 6069.78*L50/10)+86*COS(5.69 + 15720.84*L50/10)+86*COS(1.27 + 161000.69*L50/10)+65*COS(0.27 + 17260.15*L50/10)+63*COS(0.92 + 529.69*L50/10)+57*COS(2.01 + 83996.85*L50/10)+56*COS(5.24 + 71430.7*L50/10)+49*COS(3.25 + 2544.31*L50/10)+47*COS(2.58 + 775.52*L50/10)+45*COS(5.54 + 9437.76*L50/10)+43*COS(6.01 + 6275.96*L50/10)+39*COS(5.36 + 4694*L50/10)+38*COS(2.39 + 8827.39*L50/10)+37*COS(0.83 + 19651.05*L50/10)+37*COS(4.9 + 12139.55*L50/10)+36*COS(1.67 + 12036.46*L50/10)+35*COS(1.84 + 2942.46*L50/10)+33*COS(0.24 + 7084.9*L50/10)+32*COS(0.18 + 5088.63*L50/10)+32*COS(1.78 + 398.15*L50/10)+28*COS(1.21 + 6286.6*L50/10)+28*COS(1.9 + 6279.55*L50/10)+26*COS(4.59 + 10447.39*L50/10) +24.6*COS(3.787 + 8429.241*L50/10)+23.6*COS(0.269 + 796.3*L50/10)+27.8*COS(1.899 + 6279.55*L50/10)+23.9*COS(4.996 + 5856.48*L50/10)+20.3*COS(4.653 + 2146.165*L50/10))/100000000 + (103019*COS(1.10749 + 6283.07585*L50/10) +1721*COS(1.0644 + 12566.1517*L50/10) +702*COS(3.142 + 0*L50/10) +32*COS(1.02 + 18849.23*L50/10) +31*COS(2.84 + 5507.55*L50/10) +25*COS(1.32 + 5223.69*L50/10) +18*COS(1.42 + 1577.34*L50/10) +10*COS(5.91 + 10977.08*L50/10) +9*COS(1.42 + 6275.96*L50/10) +9*COS(0.27 + 5486.78*L50/10))*L50/1000000000  + (4359*COS(5.7846 + 6283.0758*L50/10)*L50^2+124*COS(5.579 + 12566.152*L50/10)*L50^2)/10000000000</f>
        <v>0.988327112844189</v>
      </c>
      <c r="AE50" s="10" t="n">
        <f aca="false">2*959.63/AD50</f>
        <v>1941.92790530333</v>
      </c>
      <c r="AF50" s="0"/>
      <c r="AG50" s="0"/>
    </row>
    <row r="51" customFormat="false" ht="12.8" hidden="false" customHeight="false" outlineLevel="0" collapsed="false">
      <c r="A51" s="0"/>
      <c r="D51" s="28" t="n">
        <f aca="false">K51-INT(275*E51/9)+IF($A$8="leap year",1,2)*INT((E51+9)/12)+30</f>
        <v>19</v>
      </c>
      <c r="E51" s="28" t="n">
        <f aca="false">IF(K51&lt;32,1,INT(9*(IF($A$8="leap year",1,2)+K51)/275+0.98))</f>
        <v>2</v>
      </c>
      <c r="F51" s="20" t="n">
        <f aca="false">ASIN(Y51)*180/PI()</f>
        <v>18.9093938716065</v>
      </c>
      <c r="G51" s="21" t="n">
        <f aca="false">F51+1.02/(TAN($A$10*(F51+10.3/(F51+5.11)))*60)</f>
        <v>18.9578346555532</v>
      </c>
      <c r="H51" s="21" t="n">
        <f aca="false">IF(X51&gt;180,AB51-180,AB51+180)</f>
        <v>223.461724572712</v>
      </c>
      <c r="I51" s="13" t="n">
        <f aca="false">IF(ABS(4*(N51-0.0057183-V51))&lt;20,4*(N51-0.0057183-V51),4*(N51-0.0057183-V51-360))</f>
        <v>-13.8121726043505</v>
      </c>
      <c r="J51" s="29" t="n">
        <f aca="false">INT(365.25*(IF(E51&gt;2,$A$5,$A$5-1)+4716))+INT(30.6001*(IF(E51&lt;3,E51+12,E51)+1))+D51+$C$2/24+2-INT(IF(E51&gt;2,$A$5,$A$5-1)/100)+INT(INT(IF(E51&gt;2,$A$5,$A$5-1)/100)/4)-1524.5</f>
        <v>2459630.125</v>
      </c>
      <c r="K51" s="7" t="n">
        <v>50</v>
      </c>
      <c r="L51" s="30" t="n">
        <f aca="false">(J51-2451545)/36525</f>
        <v>0.221358658453114</v>
      </c>
      <c r="M51" s="6" t="n">
        <f aca="false">MOD(357.5291 + 35999.0503*L51 - 0.0001559*L51^2 - 0.00000048*L51^3,360)</f>
        <v>46.2305723499303</v>
      </c>
      <c r="N51" s="6" t="n">
        <f aca="false">MOD(280.46645 + 36000.76983*L51 + 0.0003032*L51^2,360)</f>
        <v>329.548577704847</v>
      </c>
      <c r="O51" s="6" t="n">
        <f aca="false"> MOD((1.9146 - 0.004817*L51 - 0.000014*L51^2)*SIN(M51*$A$10) + (0.019993 - 0.000101*L51)*SIN(2*M51*$A$10) + 0.00029*SIN(3*M51*$A$10),360)</f>
        <v>1.40196219725515</v>
      </c>
      <c r="P51" s="6" t="n">
        <f aca="false">MOD(N51+O51,360)</f>
        <v>330.950539902102</v>
      </c>
      <c r="Q51" s="31" t="n">
        <f aca="false">COS(P51*$A$10)</f>
        <v>0.874200873502947</v>
      </c>
      <c r="R51" s="7" t="n">
        <f aca="false">COS((23.4393-46.815*L51/3600)*$A$10)*SIN(P51*$A$10)</f>
        <v>-0.44550634395072</v>
      </c>
      <c r="S51" s="7" t="n">
        <f aca="false">SIN((23.4393-46.815*L51/3600)*$A$10)*SIN(P51*$A$10)</f>
        <v>-0.193124131755583</v>
      </c>
      <c r="T51" s="31" t="n">
        <f aca="false">SQRT(1-S51^2)</f>
        <v>0.9811743319786</v>
      </c>
      <c r="U51" s="6" t="n">
        <f aca="false">ATAN(S51/T51)/$A$10</f>
        <v>-11.1351613812797</v>
      </c>
      <c r="V51" s="6" t="n">
        <f aca="false">IF(2*ATAN(R51/(Q51+T51))/$A$10&gt;0, 2*ATAN(R51/(Q51+T51))/$A$10, 2*ATAN(R51/(Q51+T51))/$A$10+360)</f>
        <v>332.995902555935</v>
      </c>
      <c r="W51" s="6" t="n">
        <f aca="false"> MOD(280.46061837 + 360.98564736629*(J51-2451545) + 0.000387933*L51^2 - L51^3/3871000010  + $B$7,360)</f>
        <v>14.5427997540683</v>
      </c>
      <c r="X51" s="6" t="n">
        <f aca="false">IF(W51-V51&gt;0,W51-V51,W51-V51+360)</f>
        <v>41.5468971981336</v>
      </c>
      <c r="Y51" s="31" t="n">
        <f aca="false">SIN($A$10*$B$5)*SIN(U51*$A$10) +COS($A$10*$B$5)* COS(U51*$A$10)*COS(X51*$A$10)</f>
        <v>0.324072528312411</v>
      </c>
      <c r="Z51" s="6" t="n">
        <f aca="false">SIN($A$10*X51)</f>
        <v>0.663232854317538</v>
      </c>
      <c r="AA51" s="6" t="n">
        <f aca="false">COS($A$10*X51)*SIN($A$10*$B$5) - TAN($A$10*U51)*COS($A$10*$B$5)</f>
        <v>0.699837318212958</v>
      </c>
      <c r="AB51" s="6" t="n">
        <f aca="false">IF(OR(AND(Z51*AA51&gt;0), AND(Z51&lt;0,AA51&gt;0)), MOD(ATAN2(AA51,Z51)/$A$10+360,360),  ATAN2(AA51,Z51)/$A$10)</f>
        <v>43.4617245727115</v>
      </c>
      <c r="AC51" s="16" t="n">
        <f aca="false">P51-P50</f>
        <v>1.00859218821694</v>
      </c>
      <c r="AD51" s="17" t="n">
        <f aca="false">(100013989+1670700*COS(3.0984635 + 6283.07585*L51/10)+13956*COS(3.05525 + 12566.1517*L51/10)+3084*COS(5.1985 + 77713.7715*L51/10) +1628*COS(1.1739 + 5753.3849*L51/10)+1576*COS(2.8469 + 7860.4194*L51/10)+925*COS(5.453 + 11506.77*L51/10)+542*COS(4.564 + 3930.21*L51/10)+472*COS(3.661 + 5884.927*L51/10)+346*COS(0.964 + 5507.553*L51/10)+329*COS(5.9 + 5223.694*L51/10)+307*COS(0.299 + 5573.143*L51/10)+243*COS(4.273 + 11790.629*L51/10)+212*COS(5.847 + 1577.344*L51/10)+186*COS(5.022 + 10977.079*L51/10)+175*COS(3.012 + 18849.228*L51/10)+110*COS(5.055 + 5486.778*L51/10)+98*COS(0.89 + 6069.78*L51/10)+86*COS(5.69 + 15720.84*L51/10)+86*COS(1.27 + 161000.69*L51/10)+65*COS(0.27 + 17260.15*L51/10)+63*COS(0.92 + 529.69*L51/10)+57*COS(2.01 + 83996.85*L51/10)+56*COS(5.24 + 71430.7*L51/10)+49*COS(3.25 + 2544.31*L51/10)+47*COS(2.58 + 775.52*L51/10)+45*COS(5.54 + 9437.76*L51/10)+43*COS(6.01 + 6275.96*L51/10)+39*COS(5.36 + 4694*L51/10)+38*COS(2.39 + 8827.39*L51/10)+37*COS(0.83 + 19651.05*L51/10)+37*COS(4.9 + 12139.55*L51/10)+36*COS(1.67 + 12036.46*L51/10)+35*COS(1.84 + 2942.46*L51/10)+33*COS(0.24 + 7084.9*L51/10)+32*COS(0.18 + 5088.63*L51/10)+32*COS(1.78 + 398.15*L51/10)+28*COS(1.21 + 6286.6*L51/10)+28*COS(1.9 + 6279.55*L51/10)+26*COS(4.59 + 10447.39*L51/10) +24.6*COS(3.787 + 8429.241*L51/10)+23.6*COS(0.269 + 796.3*L51/10)+27.8*COS(1.899 + 6279.55*L51/10)+23.9*COS(4.996 + 5856.48*L51/10)+20.3*COS(4.653 + 2146.165*L51/10))/100000000 + (103019*COS(1.10749 + 6283.07585*L51/10) +1721*COS(1.0644 + 12566.1517*L51/10) +702*COS(3.142 + 0*L51/10) +32*COS(1.02 + 18849.23*L51/10) +31*COS(2.84 + 5507.55*L51/10) +25*COS(1.32 + 5223.69*L51/10) +18*COS(1.42 + 1577.34*L51/10) +10*COS(5.91 + 10977.08*L51/10) +9*COS(1.42 + 6275.96*L51/10) +9*COS(0.27 + 5486.78*L51/10))*L51/1000000000  + (4359*COS(5.7846 + 6283.0758*L51/10)*L51^2+124*COS(5.579 + 12566.152*L51/10)*L51^2)/10000000000</f>
        <v>0.98854039534504</v>
      </c>
      <c r="AE51" s="10" t="n">
        <f aca="false">2*959.63/AD51</f>
        <v>1941.50892471127</v>
      </c>
      <c r="AF51" s="0"/>
      <c r="AG51" s="0"/>
    </row>
    <row r="52" customFormat="false" ht="12.8" hidden="false" customHeight="false" outlineLevel="0" collapsed="false">
      <c r="D52" s="28" t="n">
        <f aca="false">K52-INT(275*E52/9)+IF($A$8="leap year",1,2)*INT((E52+9)/12)+30</f>
        <v>20</v>
      </c>
      <c r="E52" s="28" t="n">
        <f aca="false">IF(K52&lt;32,1,INT(9*(IF($A$8="leap year",1,2)+K52)/275+0.98))</f>
        <v>2</v>
      </c>
      <c r="F52" s="20" t="n">
        <f aca="false">ASIN(Y52)*180/PI()</f>
        <v>19.2180587737282</v>
      </c>
      <c r="G52" s="21" t="n">
        <f aca="false">F52+1.02/(TAN($A$10*(F52+10.3/(F52+5.11)))*60)</f>
        <v>19.2656912799867</v>
      </c>
      <c r="H52" s="21" t="n">
        <f aca="false">IF(X52&gt;180,AB52-180,AB52+180)</f>
        <v>223.657078677445</v>
      </c>
      <c r="I52" s="13" t="n">
        <f aca="false">IF(ABS(4*(N52-0.0057183-V52))&lt;20,4*(N52-0.0057183-V52),4*(N52-0.0057183-V52-360))</f>
        <v>-13.7082038348024</v>
      </c>
      <c r="J52" s="29" t="n">
        <f aca="false">INT(365.25*(IF(E52&gt;2,$A$5,$A$5-1)+4716))+INT(30.6001*(IF(E52&lt;3,E52+12,E52)+1))+D52+$C$2/24+2-INT(IF(E52&gt;2,$A$5,$A$5-1)/100)+INT(INT(IF(E52&gt;2,$A$5,$A$5-1)/100)/4)-1524.5</f>
        <v>2459631.125</v>
      </c>
      <c r="K52" s="7" t="n">
        <v>51</v>
      </c>
      <c r="L52" s="30" t="n">
        <f aca="false">(J52-2451545)/36525</f>
        <v>0.221386036960986</v>
      </c>
      <c r="M52" s="6" t="n">
        <f aca="false">MOD(357.5291 + 35999.0503*L52 - 0.0001559*L52^2 - 0.00000048*L52^3,360)</f>
        <v>47.2161726300383</v>
      </c>
      <c r="N52" s="6" t="n">
        <f aca="false">MOD(280.46645 + 36000.76983*L52 + 0.0003032*L52^2,360)</f>
        <v>330.534225068686</v>
      </c>
      <c r="O52" s="6" t="n">
        <f aca="false"> MOD((1.9146 - 0.004817*L52 - 0.000014*L52^2)*SIN(M52*$A$10) + (0.019993 - 0.000101*L52)*SIN(2*M52*$A$10) + 0.00029*SIN(3*M52*$A$10),360)</f>
        <v>1.42447401429386</v>
      </c>
      <c r="P52" s="6" t="n">
        <f aca="false">MOD(N52+O52,360)</f>
        <v>331.95869908298</v>
      </c>
      <c r="Q52" s="31" t="n">
        <f aca="false">COS(P52*$A$10)</f>
        <v>0.882608951029454</v>
      </c>
      <c r="R52" s="7" t="n">
        <f aca="false">COS((23.4393-46.815*L52/3600)*$A$10)*SIN(P52*$A$10)</f>
        <v>-0.43132493390616</v>
      </c>
      <c r="S52" s="7" t="n">
        <f aca="false">SIN((23.4393-46.815*L52/3600)*$A$10)*SIN(P52*$A$10)</f>
        <v>-0.186976578622919</v>
      </c>
      <c r="T52" s="31" t="n">
        <f aca="false">SQRT(1-S52^2)</f>
        <v>0.982364371832808</v>
      </c>
      <c r="U52" s="6" t="n">
        <f aca="false">ATAN(S52/T52)/$A$10</f>
        <v>-10.7763931051271</v>
      </c>
      <c r="V52" s="6" t="n">
        <f aca="false">IF(2*ATAN(R52/(Q52+T52))/$A$10&gt;0, 2*ATAN(R52/(Q52+T52))/$A$10, 2*ATAN(R52/(Q52+T52))/$A$10+360)</f>
        <v>333.955557727387</v>
      </c>
      <c r="W52" s="6" t="n">
        <f aca="false"> MOD(280.46061837 + 360.98564736629*(J52-2451545) + 0.000387933*L52^2 - L52^3/3871000010  + $B$7,360)</f>
        <v>15.5284471251071</v>
      </c>
      <c r="X52" s="6" t="n">
        <f aca="false">IF(W52-V52&gt;0,W52-V52,W52-V52+360)</f>
        <v>41.5728893977202</v>
      </c>
      <c r="Y52" s="31" t="n">
        <f aca="false">SIN($A$10*$B$5)*SIN(U52*$A$10) +COS($A$10*$B$5)* COS(U52*$A$10)*COS(X52*$A$10)</f>
        <v>0.329164283721903</v>
      </c>
      <c r="Z52" s="6" t="n">
        <f aca="false">SIN($A$10*X52)</f>
        <v>0.663572303264435</v>
      </c>
      <c r="AA52" s="6" t="n">
        <f aca="false">COS($A$10*X52)*SIN($A$10*$B$5) - TAN($A$10*U52)*COS($A$10*$B$5)</f>
        <v>0.695430998615311</v>
      </c>
      <c r="AB52" s="6" t="n">
        <f aca="false">IF(OR(AND(Z52*AA52&gt;0), AND(Z52&lt;0,AA52&gt;0)), MOD(ATAN2(AA52,Z52)/$A$10+360,360),  ATAN2(AA52,Z52)/$A$10)</f>
        <v>43.657078677445</v>
      </c>
      <c r="AC52" s="16" t="n">
        <f aca="false">P52-P51</f>
        <v>1.00815918087795</v>
      </c>
      <c r="AD52" s="17" t="n">
        <f aca="false">(100013989+1670700*COS(3.0984635 + 6283.07585*L52/10)+13956*COS(3.05525 + 12566.1517*L52/10)+3084*COS(5.1985 + 77713.7715*L52/10) +1628*COS(1.1739 + 5753.3849*L52/10)+1576*COS(2.8469 + 7860.4194*L52/10)+925*COS(5.453 + 11506.77*L52/10)+542*COS(4.564 + 3930.21*L52/10)+472*COS(3.661 + 5884.927*L52/10)+346*COS(0.964 + 5507.553*L52/10)+329*COS(5.9 + 5223.694*L52/10)+307*COS(0.299 + 5573.143*L52/10)+243*COS(4.273 + 11790.629*L52/10)+212*COS(5.847 + 1577.344*L52/10)+186*COS(5.022 + 10977.079*L52/10)+175*COS(3.012 + 18849.228*L52/10)+110*COS(5.055 + 5486.778*L52/10)+98*COS(0.89 + 6069.78*L52/10)+86*COS(5.69 + 15720.84*L52/10)+86*COS(1.27 + 161000.69*L52/10)+65*COS(0.27 + 17260.15*L52/10)+63*COS(0.92 + 529.69*L52/10)+57*COS(2.01 + 83996.85*L52/10)+56*COS(5.24 + 71430.7*L52/10)+49*COS(3.25 + 2544.31*L52/10)+47*COS(2.58 + 775.52*L52/10)+45*COS(5.54 + 9437.76*L52/10)+43*COS(6.01 + 6275.96*L52/10)+39*COS(5.36 + 4694*L52/10)+38*COS(2.39 + 8827.39*L52/10)+37*COS(0.83 + 19651.05*L52/10)+37*COS(4.9 + 12139.55*L52/10)+36*COS(1.67 + 12036.46*L52/10)+35*COS(1.84 + 2942.46*L52/10)+33*COS(0.24 + 7084.9*L52/10)+32*COS(0.18 + 5088.63*L52/10)+32*COS(1.78 + 398.15*L52/10)+28*COS(1.21 + 6286.6*L52/10)+28*COS(1.9 + 6279.55*L52/10)+26*COS(4.59 + 10447.39*L52/10) +24.6*COS(3.787 + 8429.241*L52/10)+23.6*COS(0.269 + 796.3*L52/10)+27.8*COS(1.899 + 6279.55*L52/10)+23.9*COS(4.996 + 5856.48*L52/10)+20.3*COS(4.653 + 2146.165*L52/10))/100000000 + (103019*COS(1.10749 + 6283.07585*L52/10) +1721*COS(1.0644 + 12566.1517*L52/10) +702*COS(3.142 + 0*L52/10) +32*COS(1.02 + 18849.23*L52/10) +31*COS(2.84 + 5507.55*L52/10) +25*COS(1.32 + 5223.69*L52/10) +18*COS(1.42 + 1577.34*L52/10) +10*COS(5.91 + 10977.08*L52/10) +9*COS(1.42 + 6275.96*L52/10) +9*COS(0.27 + 5486.78*L52/10))*L52/1000000000  + (4359*COS(5.7846 + 6283.0758*L52/10)*L52^2+124*COS(5.579 + 12566.152*L52/10)*L52^2)/10000000000</f>
        <v>0.988758297868214</v>
      </c>
      <c r="AE52" s="10" t="n">
        <f aca="false">2*959.63/AD52</f>
        <v>1941.08105503435</v>
      </c>
      <c r="AF52" s="0"/>
      <c r="AG52" s="0"/>
    </row>
    <row r="53" customFormat="false" ht="12.8" hidden="false" customHeight="false" outlineLevel="0" collapsed="false">
      <c r="D53" s="28" t="n">
        <f aca="false">K53-INT(275*E53/9)+IF($A$8="leap year",1,2)*INT((E53+9)/12)+30</f>
        <v>21</v>
      </c>
      <c r="E53" s="28" t="n">
        <f aca="false">IF(K53&lt;32,1,INT(9*(IF($A$8="leap year",1,2)+K53)/275+0.98))</f>
        <v>2</v>
      </c>
      <c r="F53" s="20" t="n">
        <f aca="false">ASIN(Y53)*180/PI()</f>
        <v>19.5277638557652</v>
      </c>
      <c r="G53" s="21" t="n">
        <f aca="false">F53+1.02/(TAN($A$10*(F53+10.3/(F53+5.11)))*60)</f>
        <v>19.5746087504394</v>
      </c>
      <c r="H53" s="21" t="n">
        <f aca="false">IF(X53&gt;180,AB53-180,AB53+180)</f>
        <v>223.857085488278</v>
      </c>
      <c r="I53" s="13" t="n">
        <f aca="false">IF(ABS(4*(N53-0.0057183-V53))&lt;20,4*(N53-0.0057183-V53),4*(N53-0.0057183-V53-360))</f>
        <v>-13.5933911652533</v>
      </c>
      <c r="J53" s="29" t="n">
        <f aca="false">INT(365.25*(IF(E53&gt;2,$A$5,$A$5-1)+4716))+INT(30.6001*(IF(E53&lt;3,E53+12,E53)+1))+D53+$C$2/24+2-INT(IF(E53&gt;2,$A$5,$A$5-1)/100)+INT(INT(IF(E53&gt;2,$A$5,$A$5-1)/100)/4)-1524.5</f>
        <v>2459632.125</v>
      </c>
      <c r="K53" s="7" t="n">
        <v>52</v>
      </c>
      <c r="L53" s="30" t="n">
        <f aca="false">(J53-2451545)/36525</f>
        <v>0.221413415468857</v>
      </c>
      <c r="M53" s="6" t="n">
        <f aca="false">MOD(357.5291 + 35999.0503*L53 - 0.0001559*L53^2 - 0.00000048*L53^3,360)</f>
        <v>48.2017729101444</v>
      </c>
      <c r="N53" s="6" t="n">
        <f aca="false">MOD(280.46645 + 36000.76983*L53 + 0.0003032*L53^2,360)</f>
        <v>331.519872432527</v>
      </c>
      <c r="O53" s="6" t="n">
        <f aca="false"> MOD((1.9146 - 0.004817*L53 - 0.000014*L53^2)*SIN(M53*$A$10) + (0.019993 - 0.000101*L53)*SIN(2*M53*$A$10) + 0.00029*SIN(3*M53*$A$10),360)</f>
        <v>1.44654622666015</v>
      </c>
      <c r="P53" s="6" t="n">
        <f aca="false">MOD(N53+O53,360)</f>
        <v>332.966418659187</v>
      </c>
      <c r="Q53" s="31" t="n">
        <f aca="false">COS(P53*$A$10)</f>
        <v>0.890740285079065</v>
      </c>
      <c r="R53" s="7" t="n">
        <f aca="false">COS((23.4393-46.815*L53/3600)*$A$10)*SIN(P53*$A$10)</f>
        <v>-0.417016255789059</v>
      </c>
      <c r="S53" s="7" t="n">
        <f aca="false">SIN((23.4393-46.815*L53/3600)*$A$10)*SIN(P53*$A$10)</f>
        <v>-0.180773855811455</v>
      </c>
      <c r="T53" s="31" t="n">
        <f aca="false">SQRT(1-S53^2)</f>
        <v>0.983524688584409</v>
      </c>
      <c r="U53" s="6" t="n">
        <f aca="false">ATAN(S53/T53)/$A$10</f>
        <v>-10.4148379528733</v>
      </c>
      <c r="V53" s="6" t="n">
        <f aca="false">IF(2*ATAN(R53/(Q53+T53))/$A$10&gt;0, 2*ATAN(R53/(Q53+T53))/$A$10, 2*ATAN(R53/(Q53+T53))/$A$10+360)</f>
        <v>334.912501923841</v>
      </c>
      <c r="W53" s="6" t="n">
        <f aca="false"> MOD(280.46061837 + 360.98564736629*(J53-2451545) + 0.000387933*L53^2 - L53^3/3871000010  + $B$7,360)</f>
        <v>16.5140944961458</v>
      </c>
      <c r="X53" s="6" t="n">
        <f aca="false">IF(W53-V53&gt;0,W53-V53,W53-V53+360)</f>
        <v>41.6015925723052</v>
      </c>
      <c r="Y53" s="31" t="n">
        <f aca="false">SIN($A$10*$B$5)*SIN(U53*$A$10) +COS($A$10*$B$5)* COS(U53*$A$10)*COS(X53*$A$10)</f>
        <v>0.334263596469068</v>
      </c>
      <c r="Z53" s="6" t="n">
        <f aca="false">SIN($A$10*X53)</f>
        <v>0.663946997915029</v>
      </c>
      <c r="AA53" s="6" t="n">
        <f aca="false">COS($A$10*X53)*SIN($A$10*$B$5) - TAN($A$10*U53)*COS($A$10*$B$5)</f>
        <v>0.690978116373393</v>
      </c>
      <c r="AB53" s="6" t="n">
        <f aca="false">IF(OR(AND(Z53*AA53&gt;0), AND(Z53&lt;0,AA53&gt;0)), MOD(ATAN2(AA53,Z53)/$A$10+360,360),  ATAN2(AA53,Z53)/$A$10)</f>
        <v>43.8570854882784</v>
      </c>
      <c r="AC53" s="16" t="n">
        <f aca="false">P53-P52</f>
        <v>1.00771957620731</v>
      </c>
      <c r="AD53" s="17" t="n">
        <f aca="false">(100013989+1670700*COS(3.0984635 + 6283.07585*L53/10)+13956*COS(3.05525 + 12566.1517*L53/10)+3084*COS(5.1985 + 77713.7715*L53/10) +1628*COS(1.1739 + 5753.3849*L53/10)+1576*COS(2.8469 + 7860.4194*L53/10)+925*COS(5.453 + 11506.77*L53/10)+542*COS(4.564 + 3930.21*L53/10)+472*COS(3.661 + 5884.927*L53/10)+346*COS(0.964 + 5507.553*L53/10)+329*COS(5.9 + 5223.694*L53/10)+307*COS(0.299 + 5573.143*L53/10)+243*COS(4.273 + 11790.629*L53/10)+212*COS(5.847 + 1577.344*L53/10)+186*COS(5.022 + 10977.079*L53/10)+175*COS(3.012 + 18849.228*L53/10)+110*COS(5.055 + 5486.778*L53/10)+98*COS(0.89 + 6069.78*L53/10)+86*COS(5.69 + 15720.84*L53/10)+86*COS(1.27 + 161000.69*L53/10)+65*COS(0.27 + 17260.15*L53/10)+63*COS(0.92 + 529.69*L53/10)+57*COS(2.01 + 83996.85*L53/10)+56*COS(5.24 + 71430.7*L53/10)+49*COS(3.25 + 2544.31*L53/10)+47*COS(2.58 + 775.52*L53/10)+45*COS(5.54 + 9437.76*L53/10)+43*COS(6.01 + 6275.96*L53/10)+39*COS(5.36 + 4694*L53/10)+38*COS(2.39 + 8827.39*L53/10)+37*COS(0.83 + 19651.05*L53/10)+37*COS(4.9 + 12139.55*L53/10)+36*COS(1.67 + 12036.46*L53/10)+35*COS(1.84 + 2942.46*L53/10)+33*COS(0.24 + 7084.9*L53/10)+32*COS(0.18 + 5088.63*L53/10)+32*COS(1.78 + 398.15*L53/10)+28*COS(1.21 + 6286.6*L53/10)+28*COS(1.9 + 6279.55*L53/10)+26*COS(4.59 + 10447.39*L53/10) +24.6*COS(3.787 + 8429.241*L53/10)+23.6*COS(0.269 + 796.3*L53/10)+27.8*COS(1.899 + 6279.55*L53/10)+23.9*COS(4.996 + 5856.48*L53/10)+20.3*COS(4.653 + 2146.165*L53/10))/100000000 + (103019*COS(1.10749 + 6283.07585*L53/10) +1721*COS(1.0644 + 12566.1517*L53/10) +702*COS(3.142 + 0*L53/10) +32*COS(1.02 + 18849.23*L53/10) +31*COS(2.84 + 5507.55*L53/10) +25*COS(1.32 + 5223.69*L53/10) +18*COS(1.42 + 1577.34*L53/10) +10*COS(5.91 + 10977.08*L53/10) +9*COS(1.42 + 6275.96*L53/10) +9*COS(0.27 + 5486.78*L53/10))*L53/1000000000  + (4359*COS(5.7846 + 6283.0758*L53/10)*L53^2+124*COS(5.579 + 12566.152*L53/10)*L53^2)/10000000000</f>
        <v>0.988980564709326</v>
      </c>
      <c r="AE53" s="10" t="n">
        <f aca="false">2*959.63/AD53</f>
        <v>1940.64480990493</v>
      </c>
      <c r="AF53" s="0"/>
      <c r="AG53" s="0"/>
    </row>
    <row r="54" customFormat="false" ht="12.8" hidden="false" customHeight="false" outlineLevel="0" collapsed="false">
      <c r="D54" s="28" t="n">
        <f aca="false">K54-INT(275*E54/9)+IF($A$8="leap year",1,2)*INT((E54+9)/12)+30</f>
        <v>22</v>
      </c>
      <c r="E54" s="28" t="n">
        <f aca="false">IF(K54&lt;32,1,INT(9*(IF($A$8="leap year",1,2)+K54)/275+0.98))</f>
        <v>2</v>
      </c>
      <c r="F54" s="20" t="n">
        <f aca="false">ASIN(Y54)*180/PI()</f>
        <v>19.838414261502</v>
      </c>
      <c r="G54" s="21" t="n">
        <f aca="false">F54+1.02/(TAN($A$10*(F54+10.3/(F54+5.11)))*60)</f>
        <v>19.8844916421195</v>
      </c>
      <c r="H54" s="21" t="n">
        <f aca="false">IF(X54&gt;180,AB54-180,AB54+180)</f>
        <v>224.061680945158</v>
      </c>
      <c r="I54" s="13" t="n">
        <f aca="false">IF(ABS(4*(N54-0.0057183-V54))&lt;20,4*(N54-0.0057183-V54),4*(N54-0.0057183-V54-360))</f>
        <v>-13.4679866289055</v>
      </c>
      <c r="J54" s="29" t="n">
        <f aca="false">INT(365.25*(IF(E54&gt;2,$A$5,$A$5-1)+4716))+INT(30.6001*(IF(E54&lt;3,E54+12,E54)+1))+D54+$C$2/24+2-INT(IF(E54&gt;2,$A$5,$A$5-1)/100)+INT(INT(IF(E54&gt;2,$A$5,$A$5-1)/100)/4)-1524.5</f>
        <v>2459633.125</v>
      </c>
      <c r="K54" s="7" t="n">
        <v>53</v>
      </c>
      <c r="L54" s="30" t="n">
        <f aca="false">(J54-2451545)/36525</f>
        <v>0.221440793976728</v>
      </c>
      <c r="M54" s="6" t="n">
        <f aca="false">MOD(357.5291 + 35999.0503*L54 - 0.0001559*L54^2 - 0.00000048*L54^3,360)</f>
        <v>49.1873731902524</v>
      </c>
      <c r="N54" s="6" t="n">
        <f aca="false">MOD(280.46645 + 36000.76983*L54 + 0.0003032*L54^2,360)</f>
        <v>332.505519796368</v>
      </c>
      <c r="O54" s="6" t="n">
        <f aca="false"> MOD((1.9146 - 0.004817*L54 - 0.000014*L54^2)*SIN(M54*$A$10) + (0.019993 - 0.000101*L54)*SIN(2*M54*$A$10) + 0.00029*SIN(3*M54*$A$10),360)</f>
        <v>1.46817238915308</v>
      </c>
      <c r="P54" s="6" t="n">
        <f aca="false">MOD(N54+O54,360)</f>
        <v>333.973692185521</v>
      </c>
      <c r="Q54" s="31" t="n">
        <f aca="false">COS(P54*$A$10)</f>
        <v>0.898592669950666</v>
      </c>
      <c r="R54" s="7" t="n">
        <f aca="false">COS((23.4393-46.815*L54/3600)*$A$10)*SIN(P54*$A$10)</f>
        <v>-0.402585000161857</v>
      </c>
      <c r="S54" s="7" t="n">
        <f aca="false">SIN((23.4393-46.815*L54/3600)*$A$10)*SIN(P54*$A$10)</f>
        <v>-0.174517996652525</v>
      </c>
      <c r="T54" s="31" t="n">
        <f aca="false">SQRT(1-S54^2)</f>
        <v>0.984653984323625</v>
      </c>
      <c r="U54" s="6" t="n">
        <f aca="false">ATAN(S54/T54)/$A$10</f>
        <v>-10.0506097200365</v>
      </c>
      <c r="V54" s="6" t="n">
        <f aca="false">IF(2*ATAN(R54/(Q54+T54))/$A$10&gt;0, 2*ATAN(R54/(Q54+T54))/$A$10, 2*ATAN(R54/(Q54+T54))/$A$10+360)</f>
        <v>335.866798153595</v>
      </c>
      <c r="W54" s="6" t="n">
        <f aca="false"> MOD(280.46061837 + 360.98564736629*(J54-2451545) + 0.000387933*L54^2 - L54^3/3871000010  + $B$7,360)</f>
        <v>17.4997418671846</v>
      </c>
      <c r="X54" s="6" t="n">
        <f aca="false">IF(W54-V54&gt;0,W54-V54,W54-V54+360)</f>
        <v>41.6329437135899</v>
      </c>
      <c r="Y54" s="31" t="n">
        <f aca="false">SIN($A$10*$B$5)*SIN(U54*$A$10) +COS($A$10*$B$5)* COS(U54*$A$10)*COS(X54*$A$10)</f>
        <v>0.339368662603539</v>
      </c>
      <c r="Z54" s="6" t="n">
        <f aca="false">SIN($A$10*X54)</f>
        <v>0.664356069039082</v>
      </c>
      <c r="AA54" s="6" t="n">
        <f aca="false">COS($A$10*X54)*SIN($A$10*$B$5) - TAN($A$10*U54)*COS($A$10*$B$5)</f>
        <v>0.686480366952719</v>
      </c>
      <c r="AB54" s="6" t="n">
        <f aca="false">IF(OR(AND(Z54*AA54&gt;0), AND(Z54&lt;0,AA54&gt;0)), MOD(ATAN2(AA54,Z54)/$A$10+360,360),  ATAN2(AA54,Z54)/$A$10)</f>
        <v>44.0616809451579</v>
      </c>
      <c r="AC54" s="16" t="n">
        <f aca="false">P54-P53</f>
        <v>1.00727352633402</v>
      </c>
      <c r="AD54" s="17" t="n">
        <f aca="false">(100013989+1670700*COS(3.0984635 + 6283.07585*L54/10)+13956*COS(3.05525 + 12566.1517*L54/10)+3084*COS(5.1985 + 77713.7715*L54/10) +1628*COS(1.1739 + 5753.3849*L54/10)+1576*COS(2.8469 + 7860.4194*L54/10)+925*COS(5.453 + 11506.77*L54/10)+542*COS(4.564 + 3930.21*L54/10)+472*COS(3.661 + 5884.927*L54/10)+346*COS(0.964 + 5507.553*L54/10)+329*COS(5.9 + 5223.694*L54/10)+307*COS(0.299 + 5573.143*L54/10)+243*COS(4.273 + 11790.629*L54/10)+212*COS(5.847 + 1577.344*L54/10)+186*COS(5.022 + 10977.079*L54/10)+175*COS(3.012 + 18849.228*L54/10)+110*COS(5.055 + 5486.778*L54/10)+98*COS(0.89 + 6069.78*L54/10)+86*COS(5.69 + 15720.84*L54/10)+86*COS(1.27 + 161000.69*L54/10)+65*COS(0.27 + 17260.15*L54/10)+63*COS(0.92 + 529.69*L54/10)+57*COS(2.01 + 83996.85*L54/10)+56*COS(5.24 + 71430.7*L54/10)+49*COS(3.25 + 2544.31*L54/10)+47*COS(2.58 + 775.52*L54/10)+45*COS(5.54 + 9437.76*L54/10)+43*COS(6.01 + 6275.96*L54/10)+39*COS(5.36 + 4694*L54/10)+38*COS(2.39 + 8827.39*L54/10)+37*COS(0.83 + 19651.05*L54/10)+37*COS(4.9 + 12139.55*L54/10)+36*COS(1.67 + 12036.46*L54/10)+35*COS(1.84 + 2942.46*L54/10)+33*COS(0.24 + 7084.9*L54/10)+32*COS(0.18 + 5088.63*L54/10)+32*COS(1.78 + 398.15*L54/10)+28*COS(1.21 + 6286.6*L54/10)+28*COS(1.9 + 6279.55*L54/10)+26*COS(4.59 + 10447.39*L54/10) +24.6*COS(3.787 + 8429.241*L54/10)+23.6*COS(0.269 + 796.3*L54/10)+27.8*COS(1.899 + 6279.55*L54/10)+23.9*COS(4.996 + 5856.48*L54/10)+20.3*COS(4.653 + 2146.165*L54/10))/100000000 + (103019*COS(1.10749 + 6283.07585*L54/10) +1721*COS(1.0644 + 12566.1517*L54/10) +702*COS(3.142 + 0*L54/10) +32*COS(1.02 + 18849.23*L54/10) +31*COS(2.84 + 5507.55*L54/10) +25*COS(1.32 + 5223.69*L54/10) +18*COS(1.42 + 1577.34*L54/10) +10*COS(5.91 + 10977.08*L54/10) +9*COS(1.42 + 6275.96*L54/10) +9*COS(0.27 + 5486.78*L54/10))*L54/1000000000  + (4359*COS(5.7846 + 6283.0758*L54/10)*L54^2+124*COS(5.579 + 12566.152*L54/10)*L54^2)/10000000000</f>
        <v>0.989206869756961</v>
      </c>
      <c r="AE54" s="10" t="n">
        <f aca="false">2*959.63/AD54</f>
        <v>1940.20084036774</v>
      </c>
      <c r="AF54" s="0"/>
      <c r="AG54" s="0"/>
    </row>
    <row r="55" customFormat="false" ht="12.8" hidden="false" customHeight="false" outlineLevel="0" collapsed="false">
      <c r="D55" s="28" t="n">
        <f aca="false">K55-INT(275*E55/9)+IF($A$8="leap year",1,2)*INT((E55+9)/12)+30</f>
        <v>23</v>
      </c>
      <c r="E55" s="28" t="n">
        <f aca="false">IF(K55&lt;32,1,INT(9*(IF($A$8="leap year",1,2)+K55)/275+0.98))</f>
        <v>2</v>
      </c>
      <c r="F55" s="20" t="n">
        <f aca="false">ASIN(Y55)*180/PI()</f>
        <v>20.1499164211761</v>
      </c>
      <c r="G55" s="21" t="n">
        <f aca="false">F55+1.02/(TAN($A$10*(F55+10.3/(F55+5.11)))*60)</f>
        <v>20.1952458275632</v>
      </c>
      <c r="H55" s="21" t="n">
        <f aca="false">IF(X55&gt;180,AB55-180,AB55+180)</f>
        <v>224.270798663889</v>
      </c>
      <c r="I55" s="13" t="n">
        <f aca="false">IF(ABS(4*(N55-0.0057183-V55))&lt;20,4*(N55-0.0057183-V55),4*(N55-0.0057183-V55-360))</f>
        <v>-13.3322499003377</v>
      </c>
      <c r="J55" s="29" t="n">
        <f aca="false">INT(365.25*(IF(E55&gt;2,$A$5,$A$5-1)+4716))+INT(30.6001*(IF(E55&lt;3,E55+12,E55)+1))+D55+$C$2/24+2-INT(IF(E55&gt;2,$A$5,$A$5-1)/100)+INT(INT(IF(E55&gt;2,$A$5,$A$5-1)/100)/4)-1524.5</f>
        <v>2459634.125</v>
      </c>
      <c r="K55" s="7" t="n">
        <v>54</v>
      </c>
      <c r="L55" s="30" t="n">
        <f aca="false">(J55-2451545)/36525</f>
        <v>0.2214681724846</v>
      </c>
      <c r="M55" s="6" t="n">
        <f aca="false">MOD(357.5291 + 35999.0503*L55 - 0.0001559*L55^2 - 0.00000048*L55^3,360)</f>
        <v>50.1729734703567</v>
      </c>
      <c r="N55" s="6" t="n">
        <f aca="false">MOD(280.46645 + 36000.76983*L55 + 0.0003032*L55^2,360)</f>
        <v>333.491167160208</v>
      </c>
      <c r="O55" s="6" t="n">
        <f aca="false"> MOD((1.9146 - 0.004817*L55 - 0.000014*L55^2)*SIN(M55*$A$10) + (0.019993 - 0.000101*L55)*SIN(2*M55*$A$10) + 0.00029*SIN(3*M55*$A$10),360)</f>
        <v>1.48934621046553</v>
      </c>
      <c r="P55" s="6" t="n">
        <f aca="false">MOD(N55+O55,360)</f>
        <v>334.980513370673</v>
      </c>
      <c r="Q55" s="31" t="n">
        <f aca="false">COS(P55*$A$10)</f>
        <v>0.906163999682513</v>
      </c>
      <c r="R55" s="7" t="n">
        <f aca="false">COS((23.4393-46.815*L55/3600)*$A$10)*SIN(P55*$A$10)</f>
        <v>-0.388035886642139</v>
      </c>
      <c r="S55" s="7" t="n">
        <f aca="false">SIN((23.4393-46.815*L55/3600)*$A$10)*SIN(P55*$A$10)</f>
        <v>-0.168211047072539</v>
      </c>
      <c r="T55" s="31" t="n">
        <f aca="false">SQRT(1-S55^2)</f>
        <v>0.985751004890566</v>
      </c>
      <c r="U55" s="6" t="n">
        <f aca="false">ATAN(S55/T55)/$A$10</f>
        <v>-9.68382181559448</v>
      </c>
      <c r="V55" s="6" t="n">
        <f aca="false">IF(2*ATAN(R55/(Q55+T55))/$A$10&gt;0, 2*ATAN(R55/(Q55+T55))/$A$10, 2*ATAN(R55/(Q55+T55))/$A$10+360)</f>
        <v>336.818511335292</v>
      </c>
      <c r="W55" s="6" t="n">
        <f aca="false"> MOD(280.46061837 + 360.98564736629*(J55-2451545) + 0.000387933*L55^2 - L55^3/3871000010  + $B$7,360)</f>
        <v>18.4853892382234</v>
      </c>
      <c r="X55" s="6" t="n">
        <f aca="false">IF(W55-V55&gt;0,W55-V55,W55-V55+360)</f>
        <v>41.6668779029314</v>
      </c>
      <c r="Y55" s="31" t="n">
        <f aca="false">SIN($A$10*$B$5)*SIN(U55*$A$10) +COS($A$10*$B$5)* COS(U55*$A$10)*COS(X55*$A$10)</f>
        <v>0.344477708516719</v>
      </c>
      <c r="Z55" s="6" t="n">
        <f aca="false">SIN($A$10*X55)</f>
        <v>0.664798619717786</v>
      </c>
      <c r="AA55" s="6" t="n">
        <f aca="false">COS($A$10*X55)*SIN($A$10*$B$5) - TAN($A$10*U55)*COS($A$10*$B$5)</f>
        <v>0.681939432199652</v>
      </c>
      <c r="AB55" s="6" t="n">
        <f aca="false">IF(OR(AND(Z55*AA55&gt;0), AND(Z55&lt;0,AA55&gt;0)), MOD(ATAN2(AA55,Z55)/$A$10+360,360),  ATAN2(AA55,Z55)/$A$10)</f>
        <v>44.270798663889</v>
      </c>
      <c r="AC55" s="16" t="n">
        <f aca="false">P55-P54</f>
        <v>1.00682118515164</v>
      </c>
      <c r="AD55" s="17" t="n">
        <f aca="false">(100013989+1670700*COS(3.0984635 + 6283.07585*L55/10)+13956*COS(3.05525 + 12566.1517*L55/10)+3084*COS(5.1985 + 77713.7715*L55/10) +1628*COS(1.1739 + 5753.3849*L55/10)+1576*COS(2.8469 + 7860.4194*L55/10)+925*COS(5.453 + 11506.77*L55/10)+542*COS(4.564 + 3930.21*L55/10)+472*COS(3.661 + 5884.927*L55/10)+346*COS(0.964 + 5507.553*L55/10)+329*COS(5.9 + 5223.694*L55/10)+307*COS(0.299 + 5573.143*L55/10)+243*COS(4.273 + 11790.629*L55/10)+212*COS(5.847 + 1577.344*L55/10)+186*COS(5.022 + 10977.079*L55/10)+175*COS(3.012 + 18849.228*L55/10)+110*COS(5.055 + 5486.778*L55/10)+98*COS(0.89 + 6069.78*L55/10)+86*COS(5.69 + 15720.84*L55/10)+86*COS(1.27 + 161000.69*L55/10)+65*COS(0.27 + 17260.15*L55/10)+63*COS(0.92 + 529.69*L55/10)+57*COS(2.01 + 83996.85*L55/10)+56*COS(5.24 + 71430.7*L55/10)+49*COS(3.25 + 2544.31*L55/10)+47*COS(2.58 + 775.52*L55/10)+45*COS(5.54 + 9437.76*L55/10)+43*COS(6.01 + 6275.96*L55/10)+39*COS(5.36 + 4694*L55/10)+38*COS(2.39 + 8827.39*L55/10)+37*COS(0.83 + 19651.05*L55/10)+37*COS(4.9 + 12139.55*L55/10)+36*COS(1.67 + 12036.46*L55/10)+35*COS(1.84 + 2942.46*L55/10)+33*COS(0.24 + 7084.9*L55/10)+32*COS(0.18 + 5088.63*L55/10)+32*COS(1.78 + 398.15*L55/10)+28*COS(1.21 + 6286.6*L55/10)+28*COS(1.9 + 6279.55*L55/10)+26*COS(4.59 + 10447.39*L55/10) +24.6*COS(3.787 + 8429.241*L55/10)+23.6*COS(0.269 + 796.3*L55/10)+27.8*COS(1.899 + 6279.55*L55/10)+23.9*COS(4.996 + 5856.48*L55/10)+20.3*COS(4.653 + 2146.165*L55/10))/100000000 + (103019*COS(1.10749 + 6283.07585*L55/10) +1721*COS(1.0644 + 12566.1517*L55/10) +702*COS(3.142 + 0*L55/10) +32*COS(1.02 + 18849.23*L55/10) +31*COS(2.84 + 5507.55*L55/10) +25*COS(1.32 + 5223.69*L55/10) +18*COS(1.42 + 1577.34*L55/10) +10*COS(5.91 + 10977.08*L55/10) +9*COS(1.42 + 6275.96*L55/10) +9*COS(0.27 + 5486.78*L55/10))*L55/1000000000  + (4359*COS(5.7846 + 6283.0758*L55/10)*L55^2+124*COS(5.579 + 12566.152*L55/10)*L55^2)/10000000000</f>
        <v>0.989436829279029</v>
      </c>
      <c r="AE55" s="10" t="n">
        <f aca="false">2*959.63/AD55</f>
        <v>1939.7499094495</v>
      </c>
      <c r="AF55" s="0"/>
      <c r="AG55" s="0"/>
    </row>
    <row r="56" customFormat="false" ht="12.8" hidden="false" customHeight="false" outlineLevel="0" collapsed="false">
      <c r="D56" s="28" t="n">
        <f aca="false">K56-INT(275*E56/9)+IF($A$8="leap year",1,2)*INT((E56+9)/12)+30</f>
        <v>24</v>
      </c>
      <c r="E56" s="28" t="n">
        <f aca="false">IF(K56&lt;32,1,INT(9*(IF($A$8="leap year",1,2)+K56)/275+0.98))</f>
        <v>2</v>
      </c>
      <c r="F56" s="20" t="n">
        <f aca="false">ASIN(Y56)*180/PI()</f>
        <v>20.4621780795087</v>
      </c>
      <c r="G56" s="21" t="n">
        <f aca="false">F56+1.02/(TAN($A$10*(F56+10.3/(F56+5.11)))*60)</f>
        <v>20.5067785051955</v>
      </c>
      <c r="H56" s="21" t="n">
        <f aca="false">IF(X56&gt;180,AB56-180,AB56+180)</f>
        <v>224.484369958907</v>
      </c>
      <c r="I56" s="13" t="n">
        <f aca="false">IF(ABS(4*(N56-0.0057183-V56))&lt;20,4*(N56-0.0057183-V56),4*(N56-0.0057183-V56-360))</f>
        <v>-13.1864478915613</v>
      </c>
      <c r="J56" s="29" t="n">
        <f aca="false">INT(365.25*(IF(E56&gt;2,$A$5,$A$5-1)+4716))+INT(30.6001*(IF(E56&lt;3,E56+12,E56)+1))+D56+$C$2/24+2-INT(IF(E56&gt;2,$A$5,$A$5-1)/100)+INT(INT(IF(E56&gt;2,$A$5,$A$5-1)/100)/4)-1524.5</f>
        <v>2459635.125</v>
      </c>
      <c r="K56" s="7" t="n">
        <v>55</v>
      </c>
      <c r="L56" s="30" t="n">
        <f aca="false">(J56-2451545)/36525</f>
        <v>0.221495550992471</v>
      </c>
      <c r="M56" s="6" t="n">
        <f aca="false">MOD(357.5291 + 35999.0503*L56 - 0.0001559*L56^2 - 0.00000048*L56^3,360)</f>
        <v>51.1585737504611</v>
      </c>
      <c r="N56" s="6" t="n">
        <f aca="false">MOD(280.46645 + 36000.76983*L56 + 0.0003032*L56^2,360)</f>
        <v>334.476814524049</v>
      </c>
      <c r="O56" s="6" t="n">
        <f aca="false"> MOD((1.9146 - 0.004817*L56 - 0.000014*L56^2)*SIN(M56*$A$10) + (0.019993 - 0.000101*L56)*SIN(2*M56*$A$10) + 0.00029*SIN(3*M56*$A$10),360)</f>
        <v>1.51006155487506</v>
      </c>
      <c r="P56" s="6" t="n">
        <f aca="false">MOD(N56+O56,360)</f>
        <v>335.986876078924</v>
      </c>
      <c r="Q56" s="31" t="n">
        <f aca="false">COS(P56*$A$10)</f>
        <v>0.913452268358688</v>
      </c>
      <c r="R56" s="7" t="n">
        <f aca="false">COS((23.4393-46.815*L56/3600)*$A$10)*SIN(P56*$A$10)</f>
        <v>-0.373373661959368</v>
      </c>
      <c r="S56" s="7" t="n">
        <f aca="false">SIN((23.4393-46.815*L56/3600)*$A$10)*SIN(P56*$A$10)</f>
        <v>-0.161855064750593</v>
      </c>
      <c r="T56" s="31" t="n">
        <f aca="false">SQRT(1-S56^2)</f>
        <v>0.986814540840669</v>
      </c>
      <c r="U56" s="6" t="n">
        <f aca="false">ATAN(S56/T56)/$A$10</f>
        <v>-9.31458723967213</v>
      </c>
      <c r="V56" s="6" t="n">
        <f aca="false">IF(2*ATAN(R56/(Q56+T56))/$A$10&gt;0, 2*ATAN(R56/(Q56+T56))/$A$10, 2*ATAN(R56/(Q56+T56))/$A$10+360)</f>
        <v>337.767708196939</v>
      </c>
      <c r="W56" s="6" t="n">
        <f aca="false"> MOD(280.46061837 + 360.98564736629*(J56-2451545) + 0.000387933*L56^2 - L56^3/3871000010  + $B$7,360)</f>
        <v>19.4710366087966</v>
      </c>
      <c r="X56" s="6" t="n">
        <f aca="false">IF(W56-V56&gt;0,W56-V56,W56-V56+360)</f>
        <v>41.7033284118576</v>
      </c>
      <c r="Y56" s="31" t="n">
        <f aca="false">SIN($A$10*$B$5)*SIN(U56*$A$10) +COS($A$10*$B$5)* COS(U56*$A$10)*COS(X56*$A$10)</f>
        <v>0.349588991727262</v>
      </c>
      <c r="Z56" s="6" t="n">
        <f aca="false">SIN($A$10*X56)</f>
        <v>0.665273727047349</v>
      </c>
      <c r="AA56" s="6" t="n">
        <f aca="false">COS($A$10*X56)*SIN($A$10*$B$5) - TAN($A$10*U56)*COS($A$10*$B$5)</f>
        <v>0.677356980353625</v>
      </c>
      <c r="AB56" s="6" t="n">
        <f aca="false">IF(OR(AND(Z56*AA56&gt;0), AND(Z56&lt;0,AA56&gt;0)), MOD(ATAN2(AA56,Z56)/$A$10+360,360),  ATAN2(AA56,Z56)/$A$10)</f>
        <v>44.4843699589069</v>
      </c>
      <c r="AC56" s="16" t="n">
        <f aca="false">P56-P55</f>
        <v>1.00636270825061</v>
      </c>
      <c r="AD56" s="17" t="n">
        <f aca="false">(100013989+1670700*COS(3.0984635 + 6283.07585*L56/10)+13956*COS(3.05525 + 12566.1517*L56/10)+3084*COS(5.1985 + 77713.7715*L56/10) +1628*COS(1.1739 + 5753.3849*L56/10)+1576*COS(2.8469 + 7860.4194*L56/10)+925*COS(5.453 + 11506.77*L56/10)+542*COS(4.564 + 3930.21*L56/10)+472*COS(3.661 + 5884.927*L56/10)+346*COS(0.964 + 5507.553*L56/10)+329*COS(5.9 + 5223.694*L56/10)+307*COS(0.299 + 5573.143*L56/10)+243*COS(4.273 + 11790.629*L56/10)+212*COS(5.847 + 1577.344*L56/10)+186*COS(5.022 + 10977.079*L56/10)+175*COS(3.012 + 18849.228*L56/10)+110*COS(5.055 + 5486.778*L56/10)+98*COS(0.89 + 6069.78*L56/10)+86*COS(5.69 + 15720.84*L56/10)+86*COS(1.27 + 161000.69*L56/10)+65*COS(0.27 + 17260.15*L56/10)+63*COS(0.92 + 529.69*L56/10)+57*COS(2.01 + 83996.85*L56/10)+56*COS(5.24 + 71430.7*L56/10)+49*COS(3.25 + 2544.31*L56/10)+47*COS(2.58 + 775.52*L56/10)+45*COS(5.54 + 9437.76*L56/10)+43*COS(6.01 + 6275.96*L56/10)+39*COS(5.36 + 4694*L56/10)+38*COS(2.39 + 8827.39*L56/10)+37*COS(0.83 + 19651.05*L56/10)+37*COS(4.9 + 12139.55*L56/10)+36*COS(1.67 + 12036.46*L56/10)+35*COS(1.84 + 2942.46*L56/10)+33*COS(0.24 + 7084.9*L56/10)+32*COS(0.18 + 5088.63*L56/10)+32*COS(1.78 + 398.15*L56/10)+28*COS(1.21 + 6286.6*L56/10)+28*COS(1.9 + 6279.55*L56/10)+26*COS(4.59 + 10447.39*L56/10) +24.6*COS(3.787 + 8429.241*L56/10)+23.6*COS(0.269 + 796.3*L56/10)+27.8*COS(1.899 + 6279.55*L56/10)+23.9*COS(4.996 + 5856.48*L56/10)+20.3*COS(4.653 + 2146.165*L56/10))/100000000 + (103019*COS(1.10749 + 6283.07585*L56/10) +1721*COS(1.0644 + 12566.1517*L56/10) +702*COS(3.142 + 0*L56/10) +32*COS(1.02 + 18849.23*L56/10) +31*COS(2.84 + 5507.55*L56/10) +25*COS(1.32 + 5223.69*L56/10) +18*COS(1.42 + 1577.34*L56/10) +10*COS(5.91 + 10977.08*L56/10) +9*COS(1.42 + 6275.96*L56/10) +9*COS(0.27 + 5486.78*L56/10))*L56/1000000000  + (4359*COS(5.7846 + 6283.0758*L56/10)*L56^2+124*COS(5.579 + 12566.152*L56/10)*L56^2)/10000000000</f>
        <v>0.989670021602716</v>
      </c>
      <c r="AE56" s="10" t="n">
        <f aca="false">2*959.63/AD56</f>
        <v>1939.29285328039</v>
      </c>
      <c r="AF56" s="0"/>
      <c r="AG56" s="0"/>
    </row>
    <row r="57" customFormat="false" ht="12.8" hidden="false" customHeight="false" outlineLevel="0" collapsed="false">
      <c r="D57" s="28" t="n">
        <f aca="false">K57-INT(275*E57/9)+IF($A$8="leap year",1,2)*INT((E57+9)/12)+30</f>
        <v>25</v>
      </c>
      <c r="E57" s="28" t="n">
        <f aca="false">IF(K57&lt;32,1,INT(9*(IF($A$8="leap year",1,2)+K57)/275+0.98))</f>
        <v>2</v>
      </c>
      <c r="F57" s="20" t="n">
        <f aca="false">ASIN(Y57)*180/PI()</f>
        <v>20.7751083207231</v>
      </c>
      <c r="G57" s="21" t="n">
        <f aca="false">F57+1.02/(TAN($A$10*(F57+10.3/(F57+5.11)))*60)</f>
        <v>20.8189982247715</v>
      </c>
      <c r="H57" s="21" t="n">
        <f aca="false">IF(X57&gt;180,AB57-180,AB57+180)</f>
        <v>224.702323867953</v>
      </c>
      <c r="I57" s="13" t="n">
        <f aca="false">IF(ABS(4*(N57-0.0057183-V57))&lt;20,4*(N57-0.0057183-V57),4*(N57-0.0057183-V57-360))</f>
        <v>-13.0308543561835</v>
      </c>
      <c r="J57" s="29" t="n">
        <f aca="false">INT(365.25*(IF(E57&gt;2,$A$5,$A$5-1)+4716))+INT(30.6001*(IF(E57&lt;3,E57+12,E57)+1))+D57+$C$2/24+2-INT(IF(E57&gt;2,$A$5,$A$5-1)/100)+INT(INT(IF(E57&gt;2,$A$5,$A$5-1)/100)/4)-1524.5</f>
        <v>2459636.125</v>
      </c>
      <c r="K57" s="7" t="n">
        <v>56</v>
      </c>
      <c r="L57" s="30" t="n">
        <f aca="false">(J57-2451545)/36525</f>
        <v>0.221522929500342</v>
      </c>
      <c r="M57" s="6" t="n">
        <f aca="false">MOD(357.5291 + 35999.0503*L57 - 0.0001559*L57^2 - 0.00000048*L57^3,360)</f>
        <v>52.1441740305654</v>
      </c>
      <c r="N57" s="6" t="n">
        <f aca="false">MOD(280.46645 + 36000.76983*L57 + 0.0003032*L57^2,360)</f>
        <v>335.462461887892</v>
      </c>
      <c r="O57" s="6" t="n">
        <f aca="false"> MOD((1.9146 - 0.004817*L57 - 0.000014*L57^2)*SIN(M57*$A$10) + (0.019993 - 0.000101*L57)*SIN(2*M57*$A$10) + 0.00029*SIN(3*M57*$A$10),360)</f>
        <v>1.53031244386099</v>
      </c>
      <c r="P57" s="6" t="n">
        <f aca="false">MOD(N57+O57,360)</f>
        <v>336.992774331752</v>
      </c>
      <c r="Q57" s="31" t="n">
        <f aca="false">COS(P57*$A$10)</f>
        <v>0.92045557036517</v>
      </c>
      <c r="R57" s="7" t="n">
        <f aca="false">COS((23.4393-46.815*L57/3600)*$A$10)*SIN(P57*$A$10)</f>
        <v>-0.35860309801594</v>
      </c>
      <c r="S57" s="7" t="n">
        <f aca="false">SIN((23.4393-46.815*L57/3600)*$A$10)*SIN(P57*$A$10)</f>
        <v>-0.155452118277946</v>
      </c>
      <c r="T57" s="31" t="n">
        <f aca="false">SQRT(1-S57^2)</f>
        <v>0.987843428344239</v>
      </c>
      <c r="U57" s="6" t="n">
        <f aca="false">ATAN(S57/T57)/$A$10</f>
        <v>-8.94301856366656</v>
      </c>
      <c r="V57" s="6" t="n">
        <f aca="false">IF(2*ATAN(R57/(Q57+T57))/$A$10&gt;0, 2*ATAN(R57/(Q57+T57))/$A$10, 2*ATAN(R57/(Q57+T57))/$A$10+360)</f>
        <v>338.714457176937</v>
      </c>
      <c r="W57" s="6" t="n">
        <f aca="false"> MOD(280.46061837 + 360.98564736629*(J57-2451545) + 0.000387933*L57^2 - L57^3/3871000010  + $B$7,360)</f>
        <v>20.4566839798354</v>
      </c>
      <c r="X57" s="6" t="n">
        <f aca="false">IF(W57-V57&gt;0,W57-V57,W57-V57+360)</f>
        <v>41.742226802898</v>
      </c>
      <c r="Y57" s="31" t="n">
        <f aca="false">SIN($A$10*$B$5)*SIN(U57*$A$10) +COS($A$10*$B$5)* COS(U57*$A$10)*COS(X57*$A$10)</f>
        <v>0.354700801597635</v>
      </c>
      <c r="Z57" s="6" t="n">
        <f aca="false">SIN($A$10*X57)</f>
        <v>0.665780443848561</v>
      </c>
      <c r="AA57" s="6" t="n">
        <f aca="false">COS($A$10*X57)*SIN($A$10*$B$5) - TAN($A$10*U57)*COS($A$10*$B$5)</f>
        <v>0.672734666114891</v>
      </c>
      <c r="AB57" s="6" t="n">
        <f aca="false">IF(OR(AND(Z57*AA57&gt;0), AND(Z57&lt;0,AA57&gt;0)), MOD(ATAN2(AA57,Z57)/$A$10+360,360),  ATAN2(AA57,Z57)/$A$10)</f>
        <v>44.7023238679527</v>
      </c>
      <c r="AC57" s="16" t="n">
        <f aca="false">P57-P56</f>
        <v>1.00589825282879</v>
      </c>
      <c r="AD57" s="17" t="n">
        <f aca="false">(100013989+1670700*COS(3.0984635 + 6283.07585*L57/10)+13956*COS(3.05525 + 12566.1517*L57/10)+3084*COS(5.1985 + 77713.7715*L57/10) +1628*COS(1.1739 + 5753.3849*L57/10)+1576*COS(2.8469 + 7860.4194*L57/10)+925*COS(5.453 + 11506.77*L57/10)+542*COS(4.564 + 3930.21*L57/10)+472*COS(3.661 + 5884.927*L57/10)+346*COS(0.964 + 5507.553*L57/10)+329*COS(5.9 + 5223.694*L57/10)+307*COS(0.299 + 5573.143*L57/10)+243*COS(4.273 + 11790.629*L57/10)+212*COS(5.847 + 1577.344*L57/10)+186*COS(5.022 + 10977.079*L57/10)+175*COS(3.012 + 18849.228*L57/10)+110*COS(5.055 + 5486.778*L57/10)+98*COS(0.89 + 6069.78*L57/10)+86*COS(5.69 + 15720.84*L57/10)+86*COS(1.27 + 161000.69*L57/10)+65*COS(0.27 + 17260.15*L57/10)+63*COS(0.92 + 529.69*L57/10)+57*COS(2.01 + 83996.85*L57/10)+56*COS(5.24 + 71430.7*L57/10)+49*COS(3.25 + 2544.31*L57/10)+47*COS(2.58 + 775.52*L57/10)+45*COS(5.54 + 9437.76*L57/10)+43*COS(6.01 + 6275.96*L57/10)+39*COS(5.36 + 4694*L57/10)+38*COS(2.39 + 8827.39*L57/10)+37*COS(0.83 + 19651.05*L57/10)+37*COS(4.9 + 12139.55*L57/10)+36*COS(1.67 + 12036.46*L57/10)+35*COS(1.84 + 2942.46*L57/10)+33*COS(0.24 + 7084.9*L57/10)+32*COS(0.18 + 5088.63*L57/10)+32*COS(1.78 + 398.15*L57/10)+28*COS(1.21 + 6286.6*L57/10)+28*COS(1.9 + 6279.55*L57/10)+26*COS(4.59 + 10447.39*L57/10) +24.6*COS(3.787 + 8429.241*L57/10)+23.6*COS(0.269 + 796.3*L57/10)+27.8*COS(1.899 + 6279.55*L57/10)+23.9*COS(4.996 + 5856.48*L57/10)+20.3*COS(4.653 + 2146.165*L57/10))/100000000 + (103019*COS(1.10749 + 6283.07585*L57/10) +1721*COS(1.0644 + 12566.1517*L57/10) +702*COS(3.142 + 0*L57/10) +32*COS(1.02 + 18849.23*L57/10) +31*COS(2.84 + 5507.55*L57/10) +25*COS(1.32 + 5223.69*L57/10) +18*COS(1.42 + 1577.34*L57/10) +10*COS(5.91 + 10977.08*L57/10) +9*COS(1.42 + 6275.96*L57/10) +9*COS(0.27 + 5486.78*L57/10))*L57/1000000000  + (4359*COS(5.7846 + 6283.0758*L57/10)*L57^2+124*COS(5.579 + 12566.152*L57/10)*L57^2)/10000000000</f>
        <v>0.989906011748274</v>
      </c>
      <c r="AE57" s="10" t="n">
        <f aca="false">2*959.63/AD57</f>
        <v>1938.83053261834</v>
      </c>
      <c r="AF57" s="0"/>
      <c r="AG57" s="0"/>
    </row>
    <row r="58" customFormat="false" ht="12.8" hidden="false" customHeight="false" outlineLevel="0" collapsed="false">
      <c r="D58" s="28" t="n">
        <f aca="false">K58-INT(275*E58/9)+IF($A$8="leap year",1,2)*INT((E58+9)/12)+30</f>
        <v>26</v>
      </c>
      <c r="E58" s="28" t="n">
        <f aca="false">IF(K58&lt;32,1,INT(9*(IF($A$8="leap year",1,2)+K58)/275+0.98))</f>
        <v>2</v>
      </c>
      <c r="F58" s="20" t="n">
        <f aca="false">ASIN(Y58)*180/PI()</f>
        <v>21.0886175937283</v>
      </c>
      <c r="G58" s="21" t="n">
        <f aca="false">F58+1.02/(TAN($A$10*(F58+10.3/(F58+5.11)))*60)</f>
        <v>21.1318149128808</v>
      </c>
      <c r="H58" s="21" t="n">
        <f aca="false">IF(X58&gt;180,AB58-180,AB58+180)</f>
        <v>224.924587172117</v>
      </c>
      <c r="I58" s="13" t="n">
        <f aca="false">IF(ABS(4*(N58-0.0057183-V58))&lt;20,4*(N58-0.0057183-V58),4*(N58-0.0057183-V58-360))</f>
        <v>-12.8657495019211</v>
      </c>
      <c r="J58" s="29" t="n">
        <f aca="false">INT(365.25*(IF(E58&gt;2,$A$5,$A$5-1)+4716))+INT(30.6001*(IF(E58&lt;3,E58+12,E58)+1))+D58+$C$2/24+2-INT(IF(E58&gt;2,$A$5,$A$5-1)/100)+INT(INT(IF(E58&gt;2,$A$5,$A$5-1)/100)/4)-1524.5</f>
        <v>2459637.125</v>
      </c>
      <c r="K58" s="7" t="n">
        <v>57</v>
      </c>
      <c r="L58" s="30" t="n">
        <f aca="false">(J58-2451545)/36525</f>
        <v>0.221550308008214</v>
      </c>
      <c r="M58" s="6" t="n">
        <f aca="false">MOD(357.5291 + 35999.0503*L58 - 0.0001559*L58^2 - 0.00000048*L58^3,360)</f>
        <v>53.1297743106734</v>
      </c>
      <c r="N58" s="6" t="n">
        <f aca="false">MOD(280.46645 + 36000.76983*L58 + 0.0003032*L58^2,360)</f>
        <v>336.448109251734</v>
      </c>
      <c r="O58" s="6" t="n">
        <f aca="false"> MOD((1.9146 - 0.004817*L58 - 0.000014*L58^2)*SIN(M58*$A$10) + (0.019993 - 0.000101*L58)*SIN(2*M58*$A$10) + 0.00029*SIN(3*M58*$A$10),360)</f>
        <v>1.55009305764842</v>
      </c>
      <c r="P58" s="6" t="n">
        <f aca="false">MOD(N58+O58,360)</f>
        <v>337.998202309383</v>
      </c>
      <c r="Q58" s="31" t="n">
        <f aca="false">COS(P58*$A$10)</f>
        <v>0.927172100596216</v>
      </c>
      <c r="R58" s="7" t="n">
        <f aca="false">COS((23.4393-46.815*L58/3600)*$A$10)*SIN(P58*$A$10)</f>
        <v>-0.343728989953354</v>
      </c>
      <c r="S58" s="7" t="n">
        <f aca="false">SIN((23.4393-46.815*L58/3600)*$A$10)*SIN(P58*$A$10)</f>
        <v>-0.149004286319715</v>
      </c>
      <c r="T58" s="31" t="n">
        <f aca="false">SQRT(1-S58^2)</f>
        <v>0.988836550021465</v>
      </c>
      <c r="U58" s="6" t="n">
        <f aca="false">ATAN(S58/T58)/$A$10</f>
        <v>-8.56922791270556</v>
      </c>
      <c r="V58" s="6" t="n">
        <f aca="false">IF(2*ATAN(R58/(Q58+T58))/$A$10&gt;0, 2*ATAN(R58/(Q58+T58))/$A$10, 2*ATAN(R58/(Q58+T58))/$A$10+360)</f>
        <v>339.658828327215</v>
      </c>
      <c r="W58" s="6" t="n">
        <f aca="false"> MOD(280.46061837 + 360.98564736629*(J58-2451545) + 0.000387933*L58^2 - L58^3/3871000010  + $B$7,360)</f>
        <v>21.4423313508742</v>
      </c>
      <c r="X58" s="6" t="n">
        <f aca="false">IF(W58-V58&gt;0,W58-V58,W58-V58+360)</f>
        <v>41.7835030236595</v>
      </c>
      <c r="Y58" s="31" t="n">
        <f aca="false">SIN($A$10*$B$5)*SIN(U58*$A$10) +COS($A$10*$B$5)* COS(U58*$A$10)*COS(X58*$A$10)</f>
        <v>0.359811460033247</v>
      </c>
      <c r="Z58" s="6" t="n">
        <f aca="false">SIN($A$10*X58)</f>
        <v>0.666317800288577</v>
      </c>
      <c r="AA58" s="6" t="n">
        <f aca="false">COS($A$10*X58)*SIN($A$10*$B$5) - TAN($A$10*U58)*COS($A$10*$B$5)</f>
        <v>0.668074130824514</v>
      </c>
      <c r="AB58" s="6" t="n">
        <f aca="false">IF(OR(AND(Z58*AA58&gt;0), AND(Z58&lt;0,AA58&gt;0)), MOD(ATAN2(AA58,Z58)/$A$10+360,360),  ATAN2(AA58,Z58)/$A$10)</f>
        <v>44.9245871721175</v>
      </c>
      <c r="AC58" s="16" t="n">
        <f aca="false">P58-P57</f>
        <v>1.00542797763035</v>
      </c>
      <c r="AD58" s="17" t="n">
        <f aca="false">(100013989+1670700*COS(3.0984635 + 6283.07585*L58/10)+13956*COS(3.05525 + 12566.1517*L58/10)+3084*COS(5.1985 + 77713.7715*L58/10) +1628*COS(1.1739 + 5753.3849*L58/10)+1576*COS(2.8469 + 7860.4194*L58/10)+925*COS(5.453 + 11506.77*L58/10)+542*COS(4.564 + 3930.21*L58/10)+472*COS(3.661 + 5884.927*L58/10)+346*COS(0.964 + 5507.553*L58/10)+329*COS(5.9 + 5223.694*L58/10)+307*COS(0.299 + 5573.143*L58/10)+243*COS(4.273 + 11790.629*L58/10)+212*COS(5.847 + 1577.344*L58/10)+186*COS(5.022 + 10977.079*L58/10)+175*COS(3.012 + 18849.228*L58/10)+110*COS(5.055 + 5486.778*L58/10)+98*COS(0.89 + 6069.78*L58/10)+86*COS(5.69 + 15720.84*L58/10)+86*COS(1.27 + 161000.69*L58/10)+65*COS(0.27 + 17260.15*L58/10)+63*COS(0.92 + 529.69*L58/10)+57*COS(2.01 + 83996.85*L58/10)+56*COS(5.24 + 71430.7*L58/10)+49*COS(3.25 + 2544.31*L58/10)+47*COS(2.58 + 775.52*L58/10)+45*COS(5.54 + 9437.76*L58/10)+43*COS(6.01 + 6275.96*L58/10)+39*COS(5.36 + 4694*L58/10)+38*COS(2.39 + 8827.39*L58/10)+37*COS(0.83 + 19651.05*L58/10)+37*COS(4.9 + 12139.55*L58/10)+36*COS(1.67 + 12036.46*L58/10)+35*COS(1.84 + 2942.46*L58/10)+33*COS(0.24 + 7084.9*L58/10)+32*COS(0.18 + 5088.63*L58/10)+32*COS(1.78 + 398.15*L58/10)+28*COS(1.21 + 6286.6*L58/10)+28*COS(1.9 + 6279.55*L58/10)+26*COS(4.59 + 10447.39*L58/10) +24.6*COS(3.787 + 8429.241*L58/10)+23.6*COS(0.269 + 796.3*L58/10)+27.8*COS(1.899 + 6279.55*L58/10)+23.9*COS(4.996 + 5856.48*L58/10)+20.3*COS(4.653 + 2146.165*L58/10))/100000000 + (103019*COS(1.10749 + 6283.07585*L58/10) +1721*COS(1.0644 + 12566.1517*L58/10) +702*COS(3.142 + 0*L58/10) +32*COS(1.02 + 18849.23*L58/10) +31*COS(2.84 + 5507.55*L58/10) +25*COS(1.32 + 5223.69*L58/10) +18*COS(1.42 + 1577.34*L58/10) +10*COS(5.91 + 10977.08*L58/10) +9*COS(1.42 + 6275.96*L58/10) +9*COS(0.27 + 5486.78*L58/10))*L58/1000000000  + (4359*COS(5.7846 + 6283.0758*L58/10)*L58^2+124*COS(5.579 + 12566.152*L58/10)*L58^2)/10000000000</f>
        <v>0.990144378225829</v>
      </c>
      <c r="AE58" s="10" t="n">
        <f aca="false">2*959.63/AD58</f>
        <v>1938.36378027918</v>
      </c>
      <c r="AF58" s="0"/>
      <c r="AG58" s="0"/>
    </row>
    <row r="59" customFormat="false" ht="12.8" hidden="false" customHeight="false" outlineLevel="0" collapsed="false">
      <c r="D59" s="28" t="n">
        <f aca="false">K59-INT(275*E59/9)+IF($A$8="leap year",1,2)*INT((E59+9)/12)+30</f>
        <v>27</v>
      </c>
      <c r="E59" s="28" t="n">
        <f aca="false">IF(K59&lt;32,1,INT(9*(IF($A$8="leap year",1,2)+K59)/275+0.98))</f>
        <v>2</v>
      </c>
      <c r="F59" s="20" t="n">
        <f aca="false">ASIN(Y59)*180/PI()</f>
        <v>21.4026177332873</v>
      </c>
      <c r="G59" s="21" t="n">
        <f aca="false">F59+1.02/(TAN($A$10*(F59+10.3/(F59+5.11)))*60)</f>
        <v>21.4451398943549</v>
      </c>
      <c r="H59" s="21" t="n">
        <f aca="false">IF(X59&gt;180,AB59-180,AB59+180)</f>
        <v>225.151084420007</v>
      </c>
      <c r="I59" s="13" t="n">
        <f aca="false">IF(ABS(4*(N59-0.0057183-V59))&lt;20,4*(N59-0.0057183-V59),4*(N59-0.0057183-V59-360))</f>
        <v>-12.6914196116443</v>
      </c>
      <c r="J59" s="29" t="n">
        <f aca="false">INT(365.25*(IF(E59&gt;2,$A$5,$A$5-1)+4716))+INT(30.6001*(IF(E59&lt;3,E59+12,E59)+1))+D59+$C$2/24+2-INT(IF(E59&gt;2,$A$5,$A$5-1)/100)+INT(INT(IF(E59&gt;2,$A$5,$A$5-1)/100)/4)-1524.5</f>
        <v>2459638.125</v>
      </c>
      <c r="K59" s="7" t="n">
        <v>58</v>
      </c>
      <c r="L59" s="30" t="n">
        <f aca="false">(J59-2451545)/36525</f>
        <v>0.221577686516085</v>
      </c>
      <c r="M59" s="6" t="n">
        <f aca="false">MOD(357.5291 + 35999.0503*L59 - 0.0001559*L59^2 - 0.00000048*L59^3,360)</f>
        <v>54.1153745907777</v>
      </c>
      <c r="N59" s="6" t="n">
        <f aca="false">MOD(280.46645 + 36000.76983*L59 + 0.0003032*L59^2,360)</f>
        <v>337.433756615577</v>
      </c>
      <c r="O59" s="6" t="n">
        <f aca="false"> MOD((1.9146 - 0.004817*L59 - 0.000014*L59^2)*SIN(M59*$A$10) + (0.019993 - 0.000101*L59)*SIN(2*M59*$A$10) + 0.00029*SIN(3*M59*$A$10),360)</f>
        <v>1.56939773667853</v>
      </c>
      <c r="P59" s="6" t="n">
        <f aca="false">MOD(N59+O59,360)</f>
        <v>339.003154352256</v>
      </c>
      <c r="Q59" s="31" t="n">
        <f aca="false">COS(P59*$A$10)</f>
        <v>0.933600154611501</v>
      </c>
      <c r="R59" s="7" t="n">
        <f aca="false">COS((23.4393-46.815*L59/3600)*$A$10)*SIN(P59*$A$10)</f>
        <v>-0.328756154224898</v>
      </c>
      <c r="S59" s="7" t="n">
        <f aca="false">SIN((23.4393-46.815*L59/3600)*$A$10)*SIN(P59*$A$10)</f>
        <v>-0.1425136567794</v>
      </c>
      <c r="T59" s="31" t="n">
        <f aca="false">SQRT(1-S59^2)</f>
        <v>0.989792835714304</v>
      </c>
      <c r="U59" s="6" t="n">
        <f aca="false">ATAN(S59/T59)/$A$10</f>
        <v>-8.19332695034963</v>
      </c>
      <c r="V59" s="6" t="n">
        <f aca="false">IF(2*ATAN(R59/(Q59+T59))/$A$10&gt;0, 2*ATAN(R59/(Q59+T59))/$A$10, 2*ATAN(R59/(Q59+T59))/$A$10+360)</f>
        <v>340.600893218488</v>
      </c>
      <c r="W59" s="6" t="n">
        <f aca="false"> MOD(280.46061837 + 360.98564736629*(J59-2451545) + 0.000387933*L59^2 - L59^3/3871000010  + $B$7,360)</f>
        <v>22.427978721913</v>
      </c>
      <c r="X59" s="6" t="n">
        <f aca="false">IF(W59-V59&gt;0,W59-V59,W59-V59+360)</f>
        <v>41.8270855034246</v>
      </c>
      <c r="Y59" s="31" t="n">
        <f aca="false">SIN($A$10*$B$5)*SIN(U59*$A$10) +COS($A$10*$B$5)* COS(U59*$A$10)*COS(X59*$A$10)</f>
        <v>0.364919322095233</v>
      </c>
      <c r="Z59" s="6" t="n">
        <f aca="false">SIN($A$10*X59)</f>
        <v>0.666884805534299</v>
      </c>
      <c r="AA59" s="6" t="n">
        <f aca="false">COS($A$10*X59)*SIN($A$10*$B$5) - TAN($A$10*U59)*COS($A$10*$B$5)</f>
        <v>0.663377002668346</v>
      </c>
      <c r="AB59" s="6" t="n">
        <f aca="false">IF(OR(AND(Z59*AA59&gt;0), AND(Z59&lt;0,AA59&gt;0)), MOD(ATAN2(AA59,Z59)/$A$10+360,360),  ATAN2(AA59,Z59)/$A$10)</f>
        <v>45.1510844200067</v>
      </c>
      <c r="AC59" s="16" t="n">
        <f aca="false">P59-P58</f>
        <v>1.00495204287296</v>
      </c>
      <c r="AD59" s="17" t="n">
        <f aca="false">(100013989+1670700*COS(3.0984635 + 6283.07585*L59/10)+13956*COS(3.05525 + 12566.1517*L59/10)+3084*COS(5.1985 + 77713.7715*L59/10) +1628*COS(1.1739 + 5753.3849*L59/10)+1576*COS(2.8469 + 7860.4194*L59/10)+925*COS(5.453 + 11506.77*L59/10)+542*COS(4.564 + 3930.21*L59/10)+472*COS(3.661 + 5884.927*L59/10)+346*COS(0.964 + 5507.553*L59/10)+329*COS(5.9 + 5223.694*L59/10)+307*COS(0.299 + 5573.143*L59/10)+243*COS(4.273 + 11790.629*L59/10)+212*COS(5.847 + 1577.344*L59/10)+186*COS(5.022 + 10977.079*L59/10)+175*COS(3.012 + 18849.228*L59/10)+110*COS(5.055 + 5486.778*L59/10)+98*COS(0.89 + 6069.78*L59/10)+86*COS(5.69 + 15720.84*L59/10)+86*COS(1.27 + 161000.69*L59/10)+65*COS(0.27 + 17260.15*L59/10)+63*COS(0.92 + 529.69*L59/10)+57*COS(2.01 + 83996.85*L59/10)+56*COS(5.24 + 71430.7*L59/10)+49*COS(3.25 + 2544.31*L59/10)+47*COS(2.58 + 775.52*L59/10)+45*COS(5.54 + 9437.76*L59/10)+43*COS(6.01 + 6275.96*L59/10)+39*COS(5.36 + 4694*L59/10)+38*COS(2.39 + 8827.39*L59/10)+37*COS(0.83 + 19651.05*L59/10)+37*COS(4.9 + 12139.55*L59/10)+36*COS(1.67 + 12036.46*L59/10)+35*COS(1.84 + 2942.46*L59/10)+33*COS(0.24 + 7084.9*L59/10)+32*COS(0.18 + 5088.63*L59/10)+32*COS(1.78 + 398.15*L59/10)+28*COS(1.21 + 6286.6*L59/10)+28*COS(1.9 + 6279.55*L59/10)+26*COS(4.59 + 10447.39*L59/10) +24.6*COS(3.787 + 8429.241*L59/10)+23.6*COS(0.269 + 796.3*L59/10)+27.8*COS(1.899 + 6279.55*L59/10)+23.9*COS(4.996 + 5856.48*L59/10)+20.3*COS(4.653 + 2146.165*L59/10))/100000000 + (103019*COS(1.10749 + 6283.07585*L59/10) +1721*COS(1.0644 + 12566.1517*L59/10) +702*COS(3.142 + 0*L59/10) +32*COS(1.02 + 18849.23*L59/10) +31*COS(2.84 + 5507.55*L59/10) +25*COS(1.32 + 5223.69*L59/10) +18*COS(1.42 + 1577.34*L59/10) +10*COS(5.91 + 10977.08*L59/10) +9*COS(1.42 + 6275.96*L59/10) +9*COS(0.27 + 5486.78*L59/10))*L59/1000000000  + (4359*COS(5.7846 + 6283.0758*L59/10)*L59^2+124*COS(5.579 + 12566.152*L59/10)*L59^2)/10000000000</f>
        <v>0.99038473880095</v>
      </c>
      <c r="AE59" s="10" t="n">
        <f aca="false">2*959.63/AD59</f>
        <v>1937.8933507433</v>
      </c>
      <c r="AF59" s="0"/>
      <c r="AG59" s="0"/>
    </row>
    <row r="60" customFormat="false" ht="12.8" hidden="false" customHeight="false" outlineLevel="0" collapsed="false">
      <c r="D60" s="28" t="n">
        <f aca="false">K60-INT(275*E60/9)+IF($A$8="leap year",1,2)*INT((E60+9)/12)+30</f>
        <v>28</v>
      </c>
      <c r="E60" s="28" t="n">
        <f aca="false">IF(K60&lt;32,1,INT(9*(IF($A$8="leap year",1,2)+K60)/275+0.98))</f>
        <v>2</v>
      </c>
      <c r="F60" s="20" t="n">
        <f aca="false">ASIN(Y60)*180/PI()</f>
        <v>21.7170219801049</v>
      </c>
      <c r="G60" s="21" t="n">
        <f aca="false">F60+1.02/(TAN($A$10*(F60+10.3/(F60+5.11)))*60)</f>
        <v>21.7588859125164</v>
      </c>
      <c r="H60" s="21" t="n">
        <f aca="false">IF(X60&gt;180,AB60-180,AB60+180)</f>
        <v>225.381737949963</v>
      </c>
      <c r="I60" s="13" t="n">
        <f aca="false">IF(ABS(4*(N60-0.0057183-V60))&lt;20,4*(N60-0.0057183-V60),4*(N60-0.0057183-V60-360))</f>
        <v>-12.508156673088</v>
      </c>
      <c r="J60" s="29" t="n">
        <f aca="false">INT(365.25*(IF(E60&gt;2,$A$5,$A$5-1)+4716))+INT(30.6001*(IF(E60&lt;3,E60+12,E60)+1))+D60+$C$2/24+2-INT(IF(E60&gt;2,$A$5,$A$5-1)/100)+INT(INT(IF(E60&gt;2,$A$5,$A$5-1)/100)/4)-1524.5</f>
        <v>2459639.125</v>
      </c>
      <c r="K60" s="7" t="n">
        <v>59</v>
      </c>
      <c r="L60" s="30" t="n">
        <f aca="false">(J60-2451545)/36525</f>
        <v>0.221605065023956</v>
      </c>
      <c r="M60" s="6" t="n">
        <f aca="false">MOD(357.5291 + 35999.0503*L60 - 0.0001559*L60^2 - 0.00000048*L60^3,360)</f>
        <v>55.1009748708839</v>
      </c>
      <c r="N60" s="6" t="n">
        <f aca="false">MOD(280.46645 + 36000.76983*L60 + 0.0003032*L60^2,360)</f>
        <v>338.419403979418</v>
      </c>
      <c r="O60" s="6" t="n">
        <f aca="false"> MOD((1.9146 - 0.004817*L60 - 0.000014*L60^2)*SIN(M60*$A$10) + (0.019993 - 0.000101*L60)*SIN(2*M60*$A$10) + 0.00029*SIN(3*M60*$A$10),360)</f>
        <v>1.58822098300616</v>
      </c>
      <c r="P60" s="6" t="n">
        <f aca="false">MOD(N60+O60,360)</f>
        <v>340.007624962425</v>
      </c>
      <c r="Q60" s="31" t="n">
        <f aca="false">COS(P60*$A$10)</f>
        <v>0.939738128744542</v>
      </c>
      <c r="R60" s="7" t="n">
        <f aca="false">COS((23.4393-46.815*L60/3600)*$A$10)*SIN(P60*$A$10)</f>
        <v>-0.313689426676093</v>
      </c>
      <c r="S60" s="7" t="n">
        <f aca="false">SIN((23.4393-46.815*L60/3600)*$A$10)*SIN(P60*$A$10)</f>
        <v>-0.135982325966764</v>
      </c>
      <c r="T60" s="31" t="n">
        <f aca="false">SQRT(1-S60^2)</f>
        <v>0.990711263196633</v>
      </c>
      <c r="U60" s="6" t="n">
        <f aca="false">ATAN(S60/T60)/$A$10</f>
        <v>-7.81542686544428</v>
      </c>
      <c r="V60" s="6" t="n">
        <f aca="false">IF(2*ATAN(R60/(Q60+T60))/$A$10&gt;0, 2*ATAN(R60/(Q60+T60))/$A$10, 2*ATAN(R60/(Q60+T60))/$A$10+360)</f>
        <v>341.54072484769</v>
      </c>
      <c r="W60" s="6" t="n">
        <f aca="false"> MOD(280.46061837 + 360.98564736629*(J60-2451545) + 0.000387933*L60^2 - L60^3/3871000010  + $B$7,360)</f>
        <v>23.4136260934174</v>
      </c>
      <c r="X60" s="6" t="n">
        <f aca="false">IF(W60-V60&gt;0,W60-V60,W60-V60+360)</f>
        <v>41.8729012457271</v>
      </c>
      <c r="Y60" s="31" t="n">
        <f aca="false">SIN($A$10*$B$5)*SIN(U60*$A$10) +COS($A$10*$B$5)* COS(U60*$A$10)*COS(X60*$A$10)</f>
        <v>0.370022776574634</v>
      </c>
      <c r="Z60" s="6" t="n">
        <f aca="false">SIN($A$10*X60)</f>
        <v>0.667480449350561</v>
      </c>
      <c r="AA60" s="6" t="n">
        <f aca="false">COS($A$10*X60)*SIN($A$10*$B$5) - TAN($A$10*U60)*COS($A$10*$B$5)</f>
        <v>0.658644896957619</v>
      </c>
      <c r="AB60" s="6" t="n">
        <f aca="false">IF(OR(AND(Z60*AA60&gt;0), AND(Z60&lt;0,AA60&gt;0)), MOD(ATAN2(AA60,Z60)/$A$10+360,360),  ATAN2(AA60,Z60)/$A$10)</f>
        <v>45.3817379499625</v>
      </c>
      <c r="AC60" s="16" t="n">
        <f aca="false">P60-P59</f>
        <v>1.00447061016871</v>
      </c>
      <c r="AD60" s="17" t="n">
        <f aca="false">(100013989+1670700*COS(3.0984635 + 6283.07585*L60/10)+13956*COS(3.05525 + 12566.1517*L60/10)+3084*COS(5.1985 + 77713.7715*L60/10) +1628*COS(1.1739 + 5753.3849*L60/10)+1576*COS(2.8469 + 7860.4194*L60/10)+925*COS(5.453 + 11506.77*L60/10)+542*COS(4.564 + 3930.21*L60/10)+472*COS(3.661 + 5884.927*L60/10)+346*COS(0.964 + 5507.553*L60/10)+329*COS(5.9 + 5223.694*L60/10)+307*COS(0.299 + 5573.143*L60/10)+243*COS(4.273 + 11790.629*L60/10)+212*COS(5.847 + 1577.344*L60/10)+186*COS(5.022 + 10977.079*L60/10)+175*COS(3.012 + 18849.228*L60/10)+110*COS(5.055 + 5486.778*L60/10)+98*COS(0.89 + 6069.78*L60/10)+86*COS(5.69 + 15720.84*L60/10)+86*COS(1.27 + 161000.69*L60/10)+65*COS(0.27 + 17260.15*L60/10)+63*COS(0.92 + 529.69*L60/10)+57*COS(2.01 + 83996.85*L60/10)+56*COS(5.24 + 71430.7*L60/10)+49*COS(3.25 + 2544.31*L60/10)+47*COS(2.58 + 775.52*L60/10)+45*COS(5.54 + 9437.76*L60/10)+43*COS(6.01 + 6275.96*L60/10)+39*COS(5.36 + 4694*L60/10)+38*COS(2.39 + 8827.39*L60/10)+37*COS(0.83 + 19651.05*L60/10)+37*COS(4.9 + 12139.55*L60/10)+36*COS(1.67 + 12036.46*L60/10)+35*COS(1.84 + 2942.46*L60/10)+33*COS(0.24 + 7084.9*L60/10)+32*COS(0.18 + 5088.63*L60/10)+32*COS(1.78 + 398.15*L60/10)+28*COS(1.21 + 6286.6*L60/10)+28*COS(1.9 + 6279.55*L60/10)+26*COS(4.59 + 10447.39*L60/10) +24.6*COS(3.787 + 8429.241*L60/10)+23.6*COS(0.269 + 796.3*L60/10)+27.8*COS(1.899 + 6279.55*L60/10)+23.9*COS(4.996 + 5856.48*L60/10)+20.3*COS(4.653 + 2146.165*L60/10))/100000000 + (103019*COS(1.10749 + 6283.07585*L60/10) +1721*COS(1.0644 + 12566.1517*L60/10) +702*COS(3.142 + 0*L60/10) +32*COS(1.02 + 18849.23*L60/10) +31*COS(2.84 + 5507.55*L60/10) +25*COS(1.32 + 5223.69*L60/10) +18*COS(1.42 + 1577.34*L60/10) +10*COS(5.91 + 10977.08*L60/10) +9*COS(1.42 + 6275.96*L60/10) +9*COS(0.27 + 5486.78*L60/10))*L60/1000000000  + (4359*COS(5.7846 + 6283.0758*L60/10)*L60^2+124*COS(5.579 + 12566.152*L60/10)*L60^2)/10000000000</f>
        <v>0.99062677215548</v>
      </c>
      <c r="AE60" s="10" t="n">
        <f aca="false">2*959.63/AD60</f>
        <v>1937.41987794649</v>
      </c>
      <c r="AF60" s="0"/>
      <c r="AG60" s="0"/>
    </row>
    <row r="61" customFormat="false" ht="12.8" hidden="false" customHeight="false" outlineLevel="0" collapsed="false">
      <c r="D61" s="28" t="n">
        <f aca="false">K61-INT(275*E61/9)+IF($A$8="leap year",1,2)*INT((E61+9)/12)+30</f>
        <v>1</v>
      </c>
      <c r="E61" s="28" t="n">
        <f aca="false">IF(K61&lt;32,1,INT(9*(IF($A$8="leap year",1,2)+K61)/275+0.98))</f>
        <v>3</v>
      </c>
      <c r="F61" s="20" t="n">
        <f aca="false">ASIN(Y61)*180/PI()</f>
        <v>22.0317450000971</v>
      </c>
      <c r="G61" s="21" t="n">
        <f aca="false">F61+1.02/(TAN($A$10*(F61+10.3/(F61+5.11)))*60)</f>
        <v>22.0729671485407</v>
      </c>
      <c r="H61" s="21" t="n">
        <f aca="false">IF(X61&gt;180,AB61-180,AB61+180)</f>
        <v>225.6164679099</v>
      </c>
      <c r="I61" s="13" t="n">
        <f aca="false">IF(ABS(4*(N61-0.0057183-V61))&lt;20,4*(N61-0.0057183-V61),4*(N61-0.0057183-V61-360))</f>
        <v>-12.3162580172745</v>
      </c>
      <c r="J61" s="29" t="n">
        <f aca="false">INT(365.25*(IF(E61&gt;2,$A$5,$A$5-1)+4716))+INT(30.6001*(IF(E61&lt;3,E61+12,E61)+1))+D61+$C$2/24+2-INT(IF(E61&gt;2,$A$5,$A$5-1)/100)+INT(INT(IF(E61&gt;2,$A$5,$A$5-1)/100)/4)-1524.5</f>
        <v>2459640.125</v>
      </c>
      <c r="K61" s="7" t="n">
        <v>60</v>
      </c>
      <c r="L61" s="30" t="n">
        <f aca="false">(J61-2451545)/36525</f>
        <v>0.221632443531827</v>
      </c>
      <c r="M61" s="6" t="n">
        <f aca="false">MOD(357.5291 + 35999.0503*L61 - 0.0001559*L61^2 - 0.00000048*L61^3,360)</f>
        <v>56.0865751509882</v>
      </c>
      <c r="N61" s="6" t="n">
        <f aca="false">MOD(280.46645 + 36000.76983*L61 + 0.0003032*L61^2,360)</f>
        <v>339.405051343263</v>
      </c>
      <c r="O61" s="6" t="n">
        <f aca="false"> MOD((1.9146 - 0.004817*L61 - 0.000014*L61^2)*SIN(M61*$A$10) + (0.019993 - 0.000101*L61)*SIN(2*M61*$A$10) + 0.00029*SIN(3*M61*$A$10),360)</f>
        <v>1.60655746162317</v>
      </c>
      <c r="P61" s="6" t="n">
        <f aca="false">MOD(N61+O61,360)</f>
        <v>341.011608804886</v>
      </c>
      <c r="Q61" s="31" t="n">
        <f aca="false">COS(P61*$A$10)</f>
        <v>0.945584520163123</v>
      </c>
      <c r="R61" s="7" t="n">
        <f aca="false">COS((23.4393-46.815*L61/3600)*$A$10)*SIN(P61*$A$10)</f>
        <v>-0.29853366063382</v>
      </c>
      <c r="S61" s="7" t="n">
        <f aca="false">SIN((23.4393-46.815*L61/3600)*$A$10)*SIN(P61*$A$10)</f>
        <v>-0.129412397769483</v>
      </c>
      <c r="T61" s="31" t="n">
        <f aca="false">SQRT(1-S61^2)</f>
        <v>0.991590858824119</v>
      </c>
      <c r="U61" s="6" t="n">
        <f aca="false">ATAN(S61/T61)/$A$10</f>
        <v>-7.43563836102177</v>
      </c>
      <c r="V61" s="6" t="n">
        <f aca="false">IF(2*ATAN(R61/(Q61+T61))/$A$10&gt;0, 2*ATAN(R61/(Q61+T61))/$A$10, 2*ATAN(R61/(Q61+T61))/$A$10+360)</f>
        <v>342.478397547582</v>
      </c>
      <c r="W61" s="6" t="n">
        <f aca="false"> MOD(280.46061837 + 360.98564736629*(J61-2451545) + 0.000387933*L61^2 - L61^3/3871000010  + $B$7,360)</f>
        <v>24.3992734639905</v>
      </c>
      <c r="X61" s="6" t="n">
        <f aca="false">IF(W61-V61&gt;0,W61-V61,W61-V61+360)</f>
        <v>41.9208759164089</v>
      </c>
      <c r="Y61" s="31" t="n">
        <f aca="false">SIN($A$10*$B$5)*SIN(U61*$A$10) +COS($A$10*$B$5)* COS(U61*$A$10)*COS(X61*$A$10)</f>
        <v>0.375120246531715</v>
      </c>
      <c r="Z61" s="6" t="n">
        <f aca="false">SIN($A$10*X61)</f>
        <v>0.668103703635385</v>
      </c>
      <c r="AA61" s="6" t="n">
        <f aca="false">COS($A$10*X61)*SIN($A$10*$B$5) - TAN($A$10*U61)*COS($A$10*$B$5)</f>
        <v>0.653879416485347</v>
      </c>
      <c r="AB61" s="6" t="n">
        <f aca="false">IF(OR(AND(Z61*AA61&gt;0), AND(Z61&lt;0,AA61&gt;0)), MOD(ATAN2(AA61,Z61)/$A$10+360,360),  ATAN2(AA61,Z61)/$A$10)</f>
        <v>45.6164679098998</v>
      </c>
      <c r="AC61" s="16" t="n">
        <f aca="false">P61-P60</f>
        <v>1.00398384246165</v>
      </c>
      <c r="AD61" s="17" t="n">
        <f aca="false">(100013989+1670700*COS(3.0984635 + 6283.07585*L61/10)+13956*COS(3.05525 + 12566.1517*L61/10)+3084*COS(5.1985 + 77713.7715*L61/10) +1628*COS(1.1739 + 5753.3849*L61/10)+1576*COS(2.8469 + 7860.4194*L61/10)+925*COS(5.453 + 11506.77*L61/10)+542*COS(4.564 + 3930.21*L61/10)+472*COS(3.661 + 5884.927*L61/10)+346*COS(0.964 + 5507.553*L61/10)+329*COS(5.9 + 5223.694*L61/10)+307*COS(0.299 + 5573.143*L61/10)+243*COS(4.273 + 11790.629*L61/10)+212*COS(5.847 + 1577.344*L61/10)+186*COS(5.022 + 10977.079*L61/10)+175*COS(3.012 + 18849.228*L61/10)+110*COS(5.055 + 5486.778*L61/10)+98*COS(0.89 + 6069.78*L61/10)+86*COS(5.69 + 15720.84*L61/10)+86*COS(1.27 + 161000.69*L61/10)+65*COS(0.27 + 17260.15*L61/10)+63*COS(0.92 + 529.69*L61/10)+57*COS(2.01 + 83996.85*L61/10)+56*COS(5.24 + 71430.7*L61/10)+49*COS(3.25 + 2544.31*L61/10)+47*COS(2.58 + 775.52*L61/10)+45*COS(5.54 + 9437.76*L61/10)+43*COS(6.01 + 6275.96*L61/10)+39*COS(5.36 + 4694*L61/10)+38*COS(2.39 + 8827.39*L61/10)+37*COS(0.83 + 19651.05*L61/10)+37*COS(4.9 + 12139.55*L61/10)+36*COS(1.67 + 12036.46*L61/10)+35*COS(1.84 + 2942.46*L61/10)+33*COS(0.24 + 7084.9*L61/10)+32*COS(0.18 + 5088.63*L61/10)+32*COS(1.78 + 398.15*L61/10)+28*COS(1.21 + 6286.6*L61/10)+28*COS(1.9 + 6279.55*L61/10)+26*COS(4.59 + 10447.39*L61/10) +24.6*COS(3.787 + 8429.241*L61/10)+23.6*COS(0.269 + 796.3*L61/10)+27.8*COS(1.899 + 6279.55*L61/10)+23.9*COS(4.996 + 5856.48*L61/10)+20.3*COS(4.653 + 2146.165*L61/10))/100000000 + (103019*COS(1.10749 + 6283.07585*L61/10) +1721*COS(1.0644 + 12566.1517*L61/10) +702*COS(3.142 + 0*L61/10) +32*COS(1.02 + 18849.23*L61/10) +31*COS(2.84 + 5507.55*L61/10) +25*COS(1.32 + 5223.69*L61/10) +18*COS(1.42 + 1577.34*L61/10) +10*COS(5.91 + 10977.08*L61/10) +9*COS(1.42 + 6275.96*L61/10) +9*COS(0.27 + 5486.78*L61/10))*L61/1000000000  + (4359*COS(5.7846 + 6283.0758*L61/10)*L61^2+124*COS(5.579 + 12566.152*L61/10)*L61^2)/10000000000</f>
        <v>0.990870232995473</v>
      </c>
      <c r="AE61" s="10" t="n">
        <f aca="false">2*959.63/AD61</f>
        <v>1936.94384601497</v>
      </c>
      <c r="AF61" s="0"/>
      <c r="AG61" s="0"/>
    </row>
    <row r="62" customFormat="false" ht="12.8" hidden="false" customHeight="false" outlineLevel="0" collapsed="false">
      <c r="D62" s="28" t="n">
        <f aca="false">K62-INT(275*E62/9)+IF($A$8="leap year",1,2)*INT((E62+9)/12)+30</f>
        <v>2</v>
      </c>
      <c r="E62" s="28" t="n">
        <f aca="false">IF(K62&lt;32,1,INT(9*(IF($A$8="leap year",1,2)+K62)/275+0.98))</f>
        <v>3</v>
      </c>
      <c r="F62" s="20" t="n">
        <f aca="false">ASIN(Y62)*180/PI()</f>
        <v>22.3467028985656</v>
      </c>
      <c r="G62" s="21" t="n">
        <f aca="false">F62+1.02/(TAN($A$10*(F62+10.3/(F62+5.11)))*60)</f>
        <v>22.38729923567</v>
      </c>
      <c r="H62" s="21" t="n">
        <f aca="false">IF(X62&gt;180,AB62-180,AB62+180)</f>
        <v>225.855192283629</v>
      </c>
      <c r="I62" s="13" t="n">
        <f aca="false">IF(ABS(4*(N62-0.0057183-V62))&lt;20,4*(N62-0.0057183-V62),4*(N62-0.0057183-V62-360))</f>
        <v>-12.1160259656931</v>
      </c>
      <c r="J62" s="29" t="n">
        <f aca="false">INT(365.25*(IF(E62&gt;2,$A$5,$A$5-1)+4716))+INT(30.6001*(IF(E62&lt;3,E62+12,E62)+1))+D62+$C$2/24+2-INT(IF(E62&gt;2,$A$5,$A$5-1)/100)+INT(INT(IF(E62&gt;2,$A$5,$A$5-1)/100)/4)-1524.5</f>
        <v>2459641.125</v>
      </c>
      <c r="K62" s="7" t="n">
        <v>61</v>
      </c>
      <c r="L62" s="30" t="n">
        <f aca="false">(J62-2451545)/36525</f>
        <v>0.221659822039699</v>
      </c>
      <c r="M62" s="6" t="n">
        <f aca="false">MOD(357.5291 + 35999.0503*L62 - 0.0001559*L62^2 - 0.00000048*L62^3,360)</f>
        <v>57.0721754310944</v>
      </c>
      <c r="N62" s="6" t="n">
        <f aca="false">MOD(280.46645 + 36000.76983*L62 + 0.0003032*L62^2,360)</f>
        <v>340.390698707108</v>
      </c>
      <c r="O62" s="6" t="n">
        <f aca="false"> MOD((1.9146 - 0.004817*L62 - 0.000014*L62^2)*SIN(M62*$A$10) + (0.019993 - 0.000101*L62)*SIN(2*M62*$A$10) + 0.00029*SIN(3*M62*$A$10),360)</f>
        <v>1.62440200170917</v>
      </c>
      <c r="P62" s="6" t="n">
        <f aca="false">MOD(N62+O62,360)</f>
        <v>342.015100708817</v>
      </c>
      <c r="Q62" s="31" t="n">
        <f aca="false">COS(P62*$A$10)</f>
        <v>0.95113792688216</v>
      </c>
      <c r="R62" s="7" t="n">
        <f aca="false">COS((23.4393-46.815*L62/3600)*$A$10)*SIN(P62*$A$10)</f>
        <v>-0.283293725005768</v>
      </c>
      <c r="S62" s="7" t="n">
        <f aca="false">SIN((23.4393-46.815*L62/3600)*$A$10)*SIN(P62*$A$10)</f>
        <v>-0.122805982829269</v>
      </c>
      <c r="T62" s="31" t="n">
        <f aca="false">SQRT(1-S62^2)</f>
        <v>0.992430698125233</v>
      </c>
      <c r="U62" s="6" t="n">
        <f aca="false">ATAN(S62/T62)/$A$10</f>
        <v>-7.05407164516913</v>
      </c>
      <c r="V62" s="6" t="n">
        <f aca="false">IF(2*ATAN(R62/(Q62+T62))/$A$10&gt;0, 2*ATAN(R62/(Q62+T62))/$A$10, 2*ATAN(R62/(Q62+T62))/$A$10+360)</f>
        <v>343.413986898531</v>
      </c>
      <c r="W62" s="6" t="n">
        <f aca="false"> MOD(280.46061837 + 360.98564736629*(J62-2451545) + 0.000387933*L62^2 - L62^3/3871000010  + $B$7,360)</f>
        <v>25.3849208350293</v>
      </c>
      <c r="X62" s="6" t="n">
        <f aca="false">IF(W62-V62&gt;0,W62-V62,W62-V62+360)</f>
        <v>41.9709339364983</v>
      </c>
      <c r="Y62" s="31" t="n">
        <f aca="false">SIN($A$10*$B$5)*SIN(U62*$A$10) +COS($A$10*$B$5)* COS(U62*$A$10)*COS(X62*$A$10)</f>
        <v>0.380210189730898</v>
      </c>
      <c r="Z62" s="6" t="n">
        <f aca="false">SIN($A$10*X62)</f>
        <v>0.668753524012344</v>
      </c>
      <c r="AA62" s="6" t="n">
        <f aca="false">COS($A$10*X62)*SIN($A$10*$B$5) - TAN($A$10*U62)*COS($A$10*$B$5)</f>
        <v>0.649082151870257</v>
      </c>
      <c r="AB62" s="6" t="n">
        <f aca="false">IF(OR(AND(Z62*AA62&gt;0), AND(Z62&lt;0,AA62&gt;0)), MOD(ATAN2(AA62,Z62)/$A$10+360,360),  ATAN2(AA62,Z62)/$A$10)</f>
        <v>45.8551922836294</v>
      </c>
      <c r="AC62" s="16" t="n">
        <f aca="false">P62-P61</f>
        <v>1.00349190393075</v>
      </c>
      <c r="AD62" s="17" t="n">
        <f aca="false">(100013989+1670700*COS(3.0984635 + 6283.07585*L62/10)+13956*COS(3.05525 + 12566.1517*L62/10)+3084*COS(5.1985 + 77713.7715*L62/10) +1628*COS(1.1739 + 5753.3849*L62/10)+1576*COS(2.8469 + 7860.4194*L62/10)+925*COS(5.453 + 11506.77*L62/10)+542*COS(4.564 + 3930.21*L62/10)+472*COS(3.661 + 5884.927*L62/10)+346*COS(0.964 + 5507.553*L62/10)+329*COS(5.9 + 5223.694*L62/10)+307*COS(0.299 + 5573.143*L62/10)+243*COS(4.273 + 11790.629*L62/10)+212*COS(5.847 + 1577.344*L62/10)+186*COS(5.022 + 10977.079*L62/10)+175*COS(3.012 + 18849.228*L62/10)+110*COS(5.055 + 5486.778*L62/10)+98*COS(0.89 + 6069.78*L62/10)+86*COS(5.69 + 15720.84*L62/10)+86*COS(1.27 + 161000.69*L62/10)+65*COS(0.27 + 17260.15*L62/10)+63*COS(0.92 + 529.69*L62/10)+57*COS(2.01 + 83996.85*L62/10)+56*COS(5.24 + 71430.7*L62/10)+49*COS(3.25 + 2544.31*L62/10)+47*COS(2.58 + 775.52*L62/10)+45*COS(5.54 + 9437.76*L62/10)+43*COS(6.01 + 6275.96*L62/10)+39*COS(5.36 + 4694*L62/10)+38*COS(2.39 + 8827.39*L62/10)+37*COS(0.83 + 19651.05*L62/10)+37*COS(4.9 + 12139.55*L62/10)+36*COS(1.67 + 12036.46*L62/10)+35*COS(1.84 + 2942.46*L62/10)+33*COS(0.24 + 7084.9*L62/10)+32*COS(0.18 + 5088.63*L62/10)+32*COS(1.78 + 398.15*L62/10)+28*COS(1.21 + 6286.6*L62/10)+28*COS(1.9 + 6279.55*L62/10)+26*COS(4.59 + 10447.39*L62/10) +24.6*COS(3.787 + 8429.241*L62/10)+23.6*COS(0.269 + 796.3*L62/10)+27.8*COS(1.899 + 6279.55*L62/10)+23.9*COS(4.996 + 5856.48*L62/10)+20.3*COS(4.653 + 2146.165*L62/10))/100000000 + (103019*COS(1.10749 + 6283.07585*L62/10) +1721*COS(1.0644 + 12566.1517*L62/10) +702*COS(3.142 + 0*L62/10) +32*COS(1.02 + 18849.23*L62/10) +31*COS(2.84 + 5507.55*L62/10) +25*COS(1.32 + 5223.69*L62/10) +18*COS(1.42 + 1577.34*L62/10) +10*COS(5.91 + 10977.08*L62/10) +9*COS(1.42 + 6275.96*L62/10) +9*COS(0.27 + 5486.78*L62/10))*L62/1000000000  + (4359*COS(5.7846 + 6283.0758*L62/10)*L62^2+124*COS(5.579 + 12566.152*L62/10)*L62^2)/10000000000</f>
        <v>0.991114959175467</v>
      </c>
      <c r="AE62" s="10" t="n">
        <f aca="false">2*959.63/AD62</f>
        <v>1936.46557569536</v>
      </c>
      <c r="AF62" s="0"/>
      <c r="AG62" s="0"/>
    </row>
    <row r="63" customFormat="false" ht="12.8" hidden="false" customHeight="false" outlineLevel="0" collapsed="false">
      <c r="D63" s="28" t="n">
        <f aca="false">K63-INT(275*E63/9)+IF($A$8="leap year",1,2)*INT((E63+9)/12)+30</f>
        <v>3</v>
      </c>
      <c r="E63" s="28" t="n">
        <f aca="false">IF(K63&lt;32,1,INT(9*(IF($A$8="leap year",1,2)+K63)/275+0.98))</f>
        <v>3</v>
      </c>
      <c r="F63" s="20" t="n">
        <f aca="false">ASIN(Y63)*180/PI()</f>
        <v>22.6618132367826</v>
      </c>
      <c r="G63" s="21" t="n">
        <f aca="false">F63+1.02/(TAN($A$10*(F63+10.3/(F63+5.11)))*60)</f>
        <v>22.7017992757784</v>
      </c>
      <c r="H63" s="21" t="n">
        <f aca="false">IF(X63&gt;180,AB63-180,AB63+180)</f>
        <v>226.097826908263</v>
      </c>
      <c r="I63" s="13" t="n">
        <f aca="false">IF(ABS(4*(N63-0.0057183-V63))&lt;20,4*(N63-0.0057183-V63),4*(N63-0.0057183-V63-360))</f>
        <v>-11.9077674861724</v>
      </c>
      <c r="J63" s="29" t="n">
        <f aca="false">INT(365.25*(IF(E63&gt;2,$A$5,$A$5-1)+4716))+INT(30.6001*(IF(E63&lt;3,E63+12,E63)+1))+D63+$C$2/24+2-INT(IF(E63&gt;2,$A$5,$A$5-1)/100)+INT(INT(IF(E63&gt;2,$A$5,$A$5-1)/100)/4)-1524.5</f>
        <v>2459642.125</v>
      </c>
      <c r="K63" s="7" t="n">
        <v>62</v>
      </c>
      <c r="L63" s="30" t="n">
        <f aca="false">(J63-2451545)/36525</f>
        <v>0.22168720054757</v>
      </c>
      <c r="M63" s="6" t="n">
        <f aca="false">MOD(357.5291 + 35999.0503*L63 - 0.0001559*L63^2 - 0.00000048*L63^3,360)</f>
        <v>58.0577757111969</v>
      </c>
      <c r="N63" s="6" t="n">
        <f aca="false">MOD(280.46645 + 36000.76983*L63 + 0.0003032*L63^2,360)</f>
        <v>341.376346070951</v>
      </c>
      <c r="O63" s="6" t="n">
        <f aca="false"> MOD((1.9146 - 0.004817*L63 - 0.000014*L63^2)*SIN(M63*$A$10) + (0.019993 - 0.000101*L63)*SIN(2*M63*$A$10) + 0.00029*SIN(3*M63*$A$10),360)</f>
        <v>1.64174959780868</v>
      </c>
      <c r="P63" s="6" t="n">
        <f aca="false">MOD(N63+O63,360)</f>
        <v>343.018095668759</v>
      </c>
      <c r="Q63" s="31" t="n">
        <f aca="false">COS(P63*$A$10)</f>
        <v>0.956397047729967</v>
      </c>
      <c r="R63" s="7" t="n">
        <f aca="false">COS((23.4393-46.815*L63/3600)*$A$10)*SIN(P63*$A$10)</f>
        <v>-0.26797450239056</v>
      </c>
      <c r="S63" s="7" t="n">
        <f aca="false">SIN((23.4393-46.815*L63/3600)*$A$10)*SIN(P63*$A$10)</f>
        <v>-0.11616519772262</v>
      </c>
      <c r="T63" s="31" t="n">
        <f aca="false">SQRT(1-S63^2)</f>
        <v>0.993229906334915</v>
      </c>
      <c r="U63" s="6" t="n">
        <f aca="false">ATAN(S63/T63)/$A$10</f>
        <v>-6.67083642374915</v>
      </c>
      <c r="V63" s="6" t="n">
        <f aca="false">IF(2*ATAN(R63/(Q63+T63))/$A$10&gt;0, 2*ATAN(R63/(Q63+T63))/$A$10, 2*ATAN(R63/(Q63+T63))/$A$10+360)</f>
        <v>344.347569642494</v>
      </c>
      <c r="W63" s="6" t="n">
        <f aca="false"> MOD(280.46061837 + 360.98564736629*(J63-2451545) + 0.000387933*L63^2 - L63^3/3871000010  + $B$7,360)</f>
        <v>26.3705682060681</v>
      </c>
      <c r="X63" s="6" t="n">
        <f aca="false">IF(W63-V63&gt;0,W63-V63,W63-V63+360)</f>
        <v>42.0229985635744</v>
      </c>
      <c r="Y63" s="31" t="n">
        <f aca="false">SIN($A$10*$B$5)*SIN(U63*$A$10) +COS($A$10*$B$5)* COS(U63*$A$10)*COS(X63*$A$10)</f>
        <v>0.385291099092908</v>
      </c>
      <c r="Z63" s="6" t="n">
        <f aca="false">SIN($A$10*X63)</f>
        <v>0.669428851266496</v>
      </c>
      <c r="AA63" s="6" t="n">
        <f aca="false">COS($A$10*X63)*SIN($A$10*$B$5) - TAN($A$10*U63)*COS($A$10*$B$5)</f>
        <v>0.644254682029082</v>
      </c>
      <c r="AB63" s="6" t="n">
        <f aca="false">IF(OR(AND(Z63*AA63&gt;0), AND(Z63&lt;0,AA63&gt;0)), MOD(ATAN2(AA63,Z63)/$A$10+360,360),  ATAN2(AA63,Z63)/$A$10)</f>
        <v>46.097826908263</v>
      </c>
      <c r="AC63" s="16" t="n">
        <f aca="false">P63-P62</f>
        <v>1.00299495994233</v>
      </c>
      <c r="AD63" s="17" t="n">
        <f aca="false">(100013989+1670700*COS(3.0984635 + 6283.07585*L63/10)+13956*COS(3.05525 + 12566.1517*L63/10)+3084*COS(5.1985 + 77713.7715*L63/10) +1628*COS(1.1739 + 5753.3849*L63/10)+1576*COS(2.8469 + 7860.4194*L63/10)+925*COS(5.453 + 11506.77*L63/10)+542*COS(4.564 + 3930.21*L63/10)+472*COS(3.661 + 5884.927*L63/10)+346*COS(0.964 + 5507.553*L63/10)+329*COS(5.9 + 5223.694*L63/10)+307*COS(0.299 + 5573.143*L63/10)+243*COS(4.273 + 11790.629*L63/10)+212*COS(5.847 + 1577.344*L63/10)+186*COS(5.022 + 10977.079*L63/10)+175*COS(3.012 + 18849.228*L63/10)+110*COS(5.055 + 5486.778*L63/10)+98*COS(0.89 + 6069.78*L63/10)+86*COS(5.69 + 15720.84*L63/10)+86*COS(1.27 + 161000.69*L63/10)+65*COS(0.27 + 17260.15*L63/10)+63*COS(0.92 + 529.69*L63/10)+57*COS(2.01 + 83996.85*L63/10)+56*COS(5.24 + 71430.7*L63/10)+49*COS(3.25 + 2544.31*L63/10)+47*COS(2.58 + 775.52*L63/10)+45*COS(5.54 + 9437.76*L63/10)+43*COS(6.01 + 6275.96*L63/10)+39*COS(5.36 + 4694*L63/10)+38*COS(2.39 + 8827.39*L63/10)+37*COS(0.83 + 19651.05*L63/10)+37*COS(4.9 + 12139.55*L63/10)+36*COS(1.67 + 12036.46*L63/10)+35*COS(1.84 + 2942.46*L63/10)+33*COS(0.24 + 7084.9*L63/10)+32*COS(0.18 + 5088.63*L63/10)+32*COS(1.78 + 398.15*L63/10)+28*COS(1.21 + 6286.6*L63/10)+28*COS(1.9 + 6279.55*L63/10)+26*COS(4.59 + 10447.39*L63/10) +24.6*COS(3.787 + 8429.241*L63/10)+23.6*COS(0.269 + 796.3*L63/10)+27.8*COS(1.899 + 6279.55*L63/10)+23.9*COS(4.996 + 5856.48*L63/10)+20.3*COS(4.653 + 2146.165*L63/10))/100000000 + (103019*COS(1.10749 + 6283.07585*L63/10) +1721*COS(1.0644 + 12566.1517*L63/10) +702*COS(3.142 + 0*L63/10) +32*COS(1.02 + 18849.23*L63/10) +31*COS(2.84 + 5507.55*L63/10) +25*COS(1.32 + 5223.69*L63/10) +18*COS(1.42 + 1577.34*L63/10) +10*COS(5.91 + 10977.08*L63/10) +9*COS(1.42 + 6275.96*L63/10) +9*COS(0.27 + 5486.78*L63/10))*L63/1000000000  + (4359*COS(5.7846 + 6283.0758*L63/10)*L63^2+124*COS(5.579 + 12566.152*L63/10)*L63^2)/10000000000</f>
        <v>0.991360870633921</v>
      </c>
      <c r="AE63" s="10" t="n">
        <f aca="false">2*959.63/AD63</f>
        <v>1935.98522682536</v>
      </c>
      <c r="AF63" s="0"/>
      <c r="AG63" s="0"/>
    </row>
    <row r="64" customFormat="false" ht="12.8" hidden="false" customHeight="false" outlineLevel="0" collapsed="false">
      <c r="D64" s="28" t="n">
        <f aca="false">K64-INT(275*E64/9)+IF($A$8="leap year",1,2)*INT((E64+9)/12)+30</f>
        <v>4</v>
      </c>
      <c r="E64" s="28" t="n">
        <f aca="false">IF(K64&lt;32,1,INT(9*(IF($A$8="leap year",1,2)+K64)/275+0.98))</f>
        <v>3</v>
      </c>
      <c r="F64" s="20" t="n">
        <f aca="false">ASIN(Y64)*180/PI()</f>
        <v>22.97699504352</v>
      </c>
      <c r="G64" s="21" t="n">
        <f aca="false">F64+1.02/(TAN($A$10*(F64+10.3/(F64+5.11)))*60)</f>
        <v>23.0163858508431</v>
      </c>
      <c r="H64" s="21" t="n">
        <f aca="false">IF(X64&gt;180,AB64-180,AB64+180)</f>
        <v>226.344285498177</v>
      </c>
      <c r="I64" s="13" t="n">
        <f aca="false">IF(ABS(4*(N64-0.0057183-V64))&lt;20,4*(N64-0.0057183-V64),4*(N64-0.0057183-V64-360))</f>
        <v>-11.6917938573915</v>
      </c>
      <c r="J64" s="29" t="n">
        <f aca="false">INT(365.25*(IF(E64&gt;2,$A$5,$A$5-1)+4716))+INT(30.6001*(IF(E64&lt;3,E64+12,E64)+1))+D64+$C$2/24+2-INT(IF(E64&gt;2,$A$5,$A$5-1)/100)+INT(INT(IF(E64&gt;2,$A$5,$A$5-1)/100)/4)-1524.5</f>
        <v>2459643.125</v>
      </c>
      <c r="K64" s="7" t="n">
        <v>63</v>
      </c>
      <c r="L64" s="30" t="n">
        <f aca="false">(J64-2451545)/36525</f>
        <v>0.221714579055441</v>
      </c>
      <c r="M64" s="6" t="n">
        <f aca="false">MOD(357.5291 + 35999.0503*L64 - 0.0001559*L64^2 - 0.00000048*L64^3,360)</f>
        <v>59.043375991303</v>
      </c>
      <c r="N64" s="6" t="n">
        <f aca="false">MOD(280.46645 + 36000.76983*L64 + 0.0003032*L64^2,360)</f>
        <v>342.361993434797</v>
      </c>
      <c r="O64" s="6" t="n">
        <f aca="false"> MOD((1.9146 - 0.004817*L64 - 0.000014*L64^2)*SIN(M64*$A$10) + (0.019993 - 0.000101*L64)*SIN(2*M64*$A$10) + 0.00029*SIN(3*M64*$A$10),360)</f>
        <v>1.65859541093588</v>
      </c>
      <c r="P64" s="6" t="n">
        <f aca="false">MOD(N64+O64,360)</f>
        <v>344.020588845733</v>
      </c>
      <c r="Q64" s="31" t="n">
        <f aca="false">COS(P64*$A$10)</f>
        <v>0.961360682268462</v>
      </c>
      <c r="R64" s="7" t="n">
        <f aca="false">COS((23.4393-46.815*L64/3600)*$A$10)*SIN(P64*$A$10)</f>
        <v>-0.252580887200038</v>
      </c>
      <c r="S64" s="7" t="n">
        <f aca="false">SIN((23.4393-46.815*L64/3600)*$A$10)*SIN(P64*$A$10)</f>
        <v>-0.109492164146844</v>
      </c>
      <c r="T64" s="31" t="n">
        <f aca="false">SQRT(1-S64^2)</f>
        <v>0.993987658872302</v>
      </c>
      <c r="U64" s="6" t="n">
        <f aca="false">ATAN(S64/T64)/$A$10</f>
        <v>-6.28604189488993</v>
      </c>
      <c r="V64" s="6" t="n">
        <f aca="false">IF(2*ATAN(R64/(Q64+T64))/$A$10&gt;0, 2*ATAN(R64/(Q64+T64))/$A$10, 2*ATAN(R64/(Q64+T64))/$A$10+360)</f>
        <v>345.279223599145</v>
      </c>
      <c r="W64" s="6" t="n">
        <f aca="false"> MOD(280.46061837 + 360.98564736629*(J64-2451545) + 0.000387933*L64^2 - L64^3/3871000010  + $B$7,360)</f>
        <v>27.3562155771069</v>
      </c>
      <c r="X64" s="6" t="n">
        <f aca="false">IF(W64-V64&gt;0,W64-V64,W64-V64+360)</f>
        <v>42.0769919779619</v>
      </c>
      <c r="Y64" s="31" t="n">
        <f aca="false">SIN($A$10*$B$5)*SIN(U64*$A$10) +COS($A$10*$B$5)* COS(U64*$A$10)*COS(X64*$A$10)</f>
        <v>0.390361503043013</v>
      </c>
      <c r="Z64" s="6" t="n">
        <f aca="false">SIN($A$10*X64)</f>
        <v>0.670128612835117</v>
      </c>
      <c r="AA64" s="6" t="n">
        <f aca="false">COS($A$10*X64)*SIN($A$10*$B$5) - TAN($A$10*U64)*COS($A$10*$B$5)</f>
        <v>0.639398574626963</v>
      </c>
      <c r="AB64" s="6" t="n">
        <f aca="false">IF(OR(AND(Z64*AA64&gt;0), AND(Z64&lt;0,AA64&gt;0)), MOD(ATAN2(AA64,Z64)/$A$10+360,360),  ATAN2(AA64,Z64)/$A$10)</f>
        <v>46.344285498177</v>
      </c>
      <c r="AC64" s="16" t="n">
        <f aca="false">P64-P63</f>
        <v>1.00249317697376</v>
      </c>
      <c r="AD64" s="17" t="n">
        <f aca="false">(100013989+1670700*COS(3.0984635 + 6283.07585*L64/10)+13956*COS(3.05525 + 12566.1517*L64/10)+3084*COS(5.1985 + 77713.7715*L64/10) +1628*COS(1.1739 + 5753.3849*L64/10)+1576*COS(2.8469 + 7860.4194*L64/10)+925*COS(5.453 + 11506.77*L64/10)+542*COS(4.564 + 3930.21*L64/10)+472*COS(3.661 + 5884.927*L64/10)+346*COS(0.964 + 5507.553*L64/10)+329*COS(5.9 + 5223.694*L64/10)+307*COS(0.299 + 5573.143*L64/10)+243*COS(4.273 + 11790.629*L64/10)+212*COS(5.847 + 1577.344*L64/10)+186*COS(5.022 + 10977.079*L64/10)+175*COS(3.012 + 18849.228*L64/10)+110*COS(5.055 + 5486.778*L64/10)+98*COS(0.89 + 6069.78*L64/10)+86*COS(5.69 + 15720.84*L64/10)+86*COS(1.27 + 161000.69*L64/10)+65*COS(0.27 + 17260.15*L64/10)+63*COS(0.92 + 529.69*L64/10)+57*COS(2.01 + 83996.85*L64/10)+56*COS(5.24 + 71430.7*L64/10)+49*COS(3.25 + 2544.31*L64/10)+47*COS(2.58 + 775.52*L64/10)+45*COS(5.54 + 9437.76*L64/10)+43*COS(6.01 + 6275.96*L64/10)+39*COS(5.36 + 4694*L64/10)+38*COS(2.39 + 8827.39*L64/10)+37*COS(0.83 + 19651.05*L64/10)+37*COS(4.9 + 12139.55*L64/10)+36*COS(1.67 + 12036.46*L64/10)+35*COS(1.84 + 2942.46*L64/10)+33*COS(0.24 + 7084.9*L64/10)+32*COS(0.18 + 5088.63*L64/10)+32*COS(1.78 + 398.15*L64/10)+28*COS(1.21 + 6286.6*L64/10)+28*COS(1.9 + 6279.55*L64/10)+26*COS(4.59 + 10447.39*L64/10) +24.6*COS(3.787 + 8429.241*L64/10)+23.6*COS(0.269 + 796.3*L64/10)+27.8*COS(1.899 + 6279.55*L64/10)+23.9*COS(4.996 + 5856.48*L64/10)+20.3*COS(4.653 + 2146.165*L64/10))/100000000 + (103019*COS(1.10749 + 6283.07585*L64/10) +1721*COS(1.0644 + 12566.1517*L64/10) +702*COS(3.142 + 0*L64/10) +32*COS(1.02 + 18849.23*L64/10) +31*COS(2.84 + 5507.55*L64/10) +25*COS(1.32 + 5223.69*L64/10) +18*COS(1.42 + 1577.34*L64/10) +10*COS(5.91 + 10977.08*L64/10) +9*COS(1.42 + 6275.96*L64/10) +9*COS(0.27 + 5486.78*L64/10))*L64/1000000000  + (4359*COS(5.7846 + 6283.0758*L64/10)*L64^2+124*COS(5.579 + 12566.152*L64/10)*L64^2)/10000000000</f>
        <v>0.991607961147495</v>
      </c>
      <c r="AE64" s="10" t="n">
        <f aca="false">2*959.63/AD64</f>
        <v>1935.50281482111</v>
      </c>
      <c r="AF64" s="0"/>
      <c r="AG64" s="0"/>
    </row>
    <row r="65" customFormat="false" ht="12.8" hidden="false" customHeight="false" outlineLevel="0" collapsed="false">
      <c r="D65" s="28" t="n">
        <f aca="false">K65-INT(275*E65/9)+IF($A$8="leap year",1,2)*INT((E65+9)/12)+30</f>
        <v>5</v>
      </c>
      <c r="E65" s="28" t="n">
        <f aca="false">IF(K65&lt;32,1,INT(9*(IF($A$8="leap year",1,2)+K65)/275+0.98))</f>
        <v>3</v>
      </c>
      <c r="F65" s="20" t="n">
        <f aca="false">ASIN(Y65)*180/PI()</f>
        <v>23.2921688259932</v>
      </c>
      <c r="G65" s="21" t="n">
        <f aca="false">F65+1.02/(TAN($A$10*(F65+10.3/(F65+5.11)))*60)</f>
        <v>23.3309790337887</v>
      </c>
      <c r="H65" s="21" t="n">
        <f aca="false">IF(X65&gt;180,AB65-180,AB65+180)</f>
        <v>226.59447966635</v>
      </c>
      <c r="I65" s="13" t="n">
        <f aca="false">IF(ABS(4*(N65-0.0057183-V65))&lt;20,4*(N65-0.0057183-V65),4*(N65-0.0057183-V65-360))</f>
        <v>-11.4684203419026</v>
      </c>
      <c r="J65" s="29" t="n">
        <f aca="false">INT(365.25*(IF(E65&gt;2,$A$5,$A$5-1)+4716))+INT(30.6001*(IF(E65&lt;3,E65+12,E65)+1))+D65+$C$2/24+2-INT(IF(E65&gt;2,$A$5,$A$5-1)/100)+INT(INT(IF(E65&gt;2,$A$5,$A$5-1)/100)/4)-1524.5</f>
        <v>2459644.125</v>
      </c>
      <c r="K65" s="7" t="n">
        <v>64</v>
      </c>
      <c r="L65" s="30" t="n">
        <f aca="false">(J65-2451545)/36525</f>
        <v>0.221741957563313</v>
      </c>
      <c r="M65" s="6" t="n">
        <f aca="false">MOD(357.5291 + 35999.0503*L65 - 0.0001559*L65^2 - 0.00000048*L65^3,360)</f>
        <v>60.0289762714056</v>
      </c>
      <c r="N65" s="6" t="n">
        <f aca="false">MOD(280.46645 + 36000.76983*L65 + 0.0003032*L65^2,360)</f>
        <v>343.347640798644</v>
      </c>
      <c r="O65" s="6" t="n">
        <f aca="false"> MOD((1.9146 - 0.004817*L65 - 0.000014*L65^2)*SIN(M65*$A$10) + (0.019993 - 0.000101*L65)*SIN(2*M65*$A$10) + 0.00029*SIN(3*M65*$A$10),360)</f>
        <v>1.674934769606</v>
      </c>
      <c r="P65" s="6" t="n">
        <f aca="false">MOD(N65+O65,360)</f>
        <v>345.02257556825</v>
      </c>
      <c r="Q65" s="31" t="n">
        <f aca="false">COS(P65*$A$10)</f>
        <v>0.966027730667949</v>
      </c>
      <c r="R65" s="7" t="n">
        <f aca="false">COS((23.4393-46.815*L65/3600)*$A$10)*SIN(P65*$A$10)</f>
        <v>-0.237117783795089</v>
      </c>
      <c r="S65" s="7" t="n">
        <f aca="false">SIN((23.4393-46.815*L65/3600)*$A$10)*SIN(P65*$A$10)</f>
        <v>-0.102789008111949</v>
      </c>
      <c r="T65" s="31" t="n">
        <f aca="false">SQRT(1-S65^2)</f>
        <v>0.994703181763968</v>
      </c>
      <c r="U65" s="6" t="n">
        <f aca="false">ATAN(S65/T65)/$A$10</f>
        <v>-5.89979674515716</v>
      </c>
      <c r="V65" s="6" t="n">
        <f aca="false">IF(2*ATAN(R65/(Q65+T65))/$A$10&gt;0, 2*ATAN(R65/(Q65+T65))/$A$10, 2*ATAN(R65/(Q65+T65))/$A$10+360)</f>
        <v>346.209027584119</v>
      </c>
      <c r="W65" s="6" t="n">
        <f aca="false"> MOD(280.46061837 + 360.98564736629*(J65-2451545) + 0.000387933*L65^2 - L65^3/3871000010  + $B$7,360)</f>
        <v>28.3418629481457</v>
      </c>
      <c r="X65" s="6" t="n">
        <f aca="false">IF(W65-V65&gt;0,W65-V65,W65-V65+360)</f>
        <v>42.1328353640264</v>
      </c>
      <c r="Y65" s="31" t="n">
        <f aca="false">SIN($A$10*$B$5)*SIN(U65*$A$10) +COS($A$10*$B$5)* COS(U65*$A$10)*COS(X65*$A$10)</f>
        <v>0.395419965827876</v>
      </c>
      <c r="Z65" s="6" t="n">
        <f aca="false">SIN($A$10*X65)</f>
        <v>0.670851724225666</v>
      </c>
      <c r="AA65" s="6" t="n">
        <f aca="false">COS($A$10*X65)*SIN($A$10*$B$5) - TAN($A$10*U65)*COS($A$10*$B$5)</f>
        <v>0.634515386588684</v>
      </c>
      <c r="AB65" s="6" t="n">
        <f aca="false">IF(OR(AND(Z65*AA65&gt;0), AND(Z65&lt;0,AA65&gt;0)), MOD(ATAN2(AA65,Z65)/$A$10+360,360),  ATAN2(AA65,Z65)/$A$10)</f>
        <v>46.5944796663497</v>
      </c>
      <c r="AC65" s="16" t="n">
        <f aca="false">P65-P64</f>
        <v>1.00198672251662</v>
      </c>
      <c r="AD65" s="17" t="n">
        <f aca="false">(100013989+1670700*COS(3.0984635 + 6283.07585*L65/10)+13956*COS(3.05525 + 12566.1517*L65/10)+3084*COS(5.1985 + 77713.7715*L65/10) +1628*COS(1.1739 + 5753.3849*L65/10)+1576*COS(2.8469 + 7860.4194*L65/10)+925*COS(5.453 + 11506.77*L65/10)+542*COS(4.564 + 3930.21*L65/10)+472*COS(3.661 + 5884.927*L65/10)+346*COS(0.964 + 5507.553*L65/10)+329*COS(5.9 + 5223.694*L65/10)+307*COS(0.299 + 5573.143*L65/10)+243*COS(4.273 + 11790.629*L65/10)+212*COS(5.847 + 1577.344*L65/10)+186*COS(5.022 + 10977.079*L65/10)+175*COS(3.012 + 18849.228*L65/10)+110*COS(5.055 + 5486.778*L65/10)+98*COS(0.89 + 6069.78*L65/10)+86*COS(5.69 + 15720.84*L65/10)+86*COS(1.27 + 161000.69*L65/10)+65*COS(0.27 + 17260.15*L65/10)+63*COS(0.92 + 529.69*L65/10)+57*COS(2.01 + 83996.85*L65/10)+56*COS(5.24 + 71430.7*L65/10)+49*COS(3.25 + 2544.31*L65/10)+47*COS(2.58 + 775.52*L65/10)+45*COS(5.54 + 9437.76*L65/10)+43*COS(6.01 + 6275.96*L65/10)+39*COS(5.36 + 4694*L65/10)+38*COS(2.39 + 8827.39*L65/10)+37*COS(0.83 + 19651.05*L65/10)+37*COS(4.9 + 12139.55*L65/10)+36*COS(1.67 + 12036.46*L65/10)+35*COS(1.84 + 2942.46*L65/10)+33*COS(0.24 + 7084.9*L65/10)+32*COS(0.18 + 5088.63*L65/10)+32*COS(1.78 + 398.15*L65/10)+28*COS(1.21 + 6286.6*L65/10)+28*COS(1.9 + 6279.55*L65/10)+26*COS(4.59 + 10447.39*L65/10) +24.6*COS(3.787 + 8429.241*L65/10)+23.6*COS(0.269 + 796.3*L65/10)+27.8*COS(1.899 + 6279.55*L65/10)+23.9*COS(4.996 + 5856.48*L65/10)+20.3*COS(4.653 + 2146.165*L65/10))/100000000 + (103019*COS(1.10749 + 6283.07585*L65/10) +1721*COS(1.0644 + 12566.1517*L65/10) +702*COS(3.142 + 0*L65/10) +32*COS(1.02 + 18849.23*L65/10) +31*COS(2.84 + 5507.55*L65/10) +25*COS(1.32 + 5223.69*L65/10) +18*COS(1.42 + 1577.34*L65/10) +10*COS(5.91 + 10977.08*L65/10) +9*COS(1.42 + 6275.96*L65/10) +9*COS(0.27 + 5486.78*L65/10))*L65/1000000000  + (4359*COS(5.7846 + 6283.0758*L65/10)*L65^2+124*COS(5.579 + 12566.152*L65/10)*L65^2)/10000000000</f>
        <v>0.991856284896041</v>
      </c>
      <c r="AE65" s="10" t="n">
        <f aca="false">2*959.63/AD65</f>
        <v>1935.01823724509</v>
      </c>
      <c r="AF65" s="0"/>
      <c r="AG65" s="0"/>
    </row>
    <row r="66" customFormat="false" ht="12.8" hidden="false" customHeight="false" outlineLevel="0" collapsed="false">
      <c r="D66" s="28" t="n">
        <f aca="false">K66-INT(275*E66/9)+IF($A$8="leap year",1,2)*INT((E66+9)/12)+30</f>
        <v>6</v>
      </c>
      <c r="E66" s="28" t="n">
        <f aca="false">IF(K66&lt;32,1,INT(9*(IF($A$8="leap year",1,2)+K66)/275+0.98))</f>
        <v>3</v>
      </c>
      <c r="F66" s="20" t="n">
        <f aca="false">ASIN(Y66)*180/PI()</f>
        <v>23.6072565789971</v>
      </c>
      <c r="G66" s="21" t="n">
        <f aca="false">F66+1.02/(TAN($A$10*(F66+10.3/(F66+5.11)))*60)</f>
        <v>23.6455003974911</v>
      </c>
      <c r="H66" s="21" t="n">
        <f aca="false">IF(X66&gt;180,AB66-180,AB66+180)</f>
        <v>226.848318945721</v>
      </c>
      <c r="I66" s="13" t="n">
        <f aca="false">IF(ABS(4*(N66-0.0057183-V66))&lt;20,4*(N66-0.0057183-V66),4*(N66-0.0057183-V66-360))</f>
        <v>-11.2379658675031</v>
      </c>
      <c r="J66" s="29" t="n">
        <f aca="false">INT(365.25*(IF(E66&gt;2,$A$5,$A$5-1)+4716))+INT(30.6001*(IF(E66&lt;3,E66+12,E66)+1))+D66+$C$2/24+2-INT(IF(E66&gt;2,$A$5,$A$5-1)/100)+INT(INT(IF(E66&gt;2,$A$5,$A$5-1)/100)/4)-1524.5</f>
        <v>2459645.125</v>
      </c>
      <c r="K66" s="7" t="n">
        <v>65</v>
      </c>
      <c r="L66" s="30" t="n">
        <f aca="false">(J66-2451545)/36525</f>
        <v>0.221769336071184</v>
      </c>
      <c r="M66" s="6" t="n">
        <f aca="false">MOD(357.5291 + 35999.0503*L66 - 0.0001559*L66^2 - 0.00000048*L66^3,360)</f>
        <v>61.0145765515099</v>
      </c>
      <c r="N66" s="6" t="n">
        <f aca="false">MOD(280.46645 + 36000.76983*L66 + 0.0003032*L66^2,360)</f>
        <v>344.333288162488</v>
      </c>
      <c r="O66" s="6" t="n">
        <f aca="false"> MOD((1.9146 - 0.004817*L66 - 0.000014*L66^2)*SIN(M66*$A$10) + (0.019993 - 0.000101*L66)*SIN(2*M66*$A$10) + 0.00029*SIN(3*M66*$A$10),360)</f>
        <v>1.69076317079518</v>
      </c>
      <c r="P66" s="6" t="n">
        <f aca="false">MOD(N66+O66,360)</f>
        <v>346.024051333283</v>
      </c>
      <c r="Q66" s="31" t="n">
        <f aca="false">COS(P66*$A$10)</f>
        <v>0.970397193537528</v>
      </c>
      <c r="R66" s="7" t="n">
        <f aca="false">COS((23.4393-46.815*L66/3600)*$A$10)*SIN(P66*$A$10)</f>
        <v>-0.221590104635163</v>
      </c>
      <c r="S66" s="7" t="n">
        <f aca="false">SIN((23.4393-46.815*L66/3600)*$A$10)*SIN(P66*$A$10)</f>
        <v>-0.096057859138474</v>
      </c>
      <c r="T66" s="31" t="n">
        <f aca="false">SQRT(1-S66^2)</f>
        <v>0.995375752014149</v>
      </c>
      <c r="U66" s="6" t="n">
        <f aca="false">ATAN(S66/T66)/$A$10</f>
        <v>-5.51220914729505</v>
      </c>
      <c r="V66" s="6" t="n">
        <f aca="false">IF(2*ATAN(R66/(Q66+T66))/$A$10&gt;0, 2*ATAN(R66/(Q66+T66))/$A$10, 2*ATAN(R66/(Q66+T66))/$A$10+360)</f>
        <v>347.137061329364</v>
      </c>
      <c r="W66" s="6" t="n">
        <f aca="false"> MOD(280.46061837 + 360.98564736629*(J66-2451545) + 0.000387933*L66^2 - L66^3/3871000010  + $B$7,360)</f>
        <v>29.3275103187189</v>
      </c>
      <c r="X66" s="6" t="n">
        <f aca="false">IF(W66-V66&gt;0,W66-V66,W66-V66+360)</f>
        <v>42.1904489893548</v>
      </c>
      <c r="Y66" s="31" t="n">
        <f aca="false">SIN($A$10*$B$5)*SIN(U66*$A$10) +COS($A$10*$B$5)* COS(U66*$A$10)*COS(X66*$A$10)</f>
        <v>0.400465087781285</v>
      </c>
      <c r="Z66" s="6" t="n">
        <f aca="false">SIN($A$10*X66)</f>
        <v>0.671597090396146</v>
      </c>
      <c r="AA66" s="6" t="n">
        <f aca="false">COS($A$10*X66)*SIN($A$10*$B$5) - TAN($A$10*U66)*COS($A$10*$B$5)</f>
        <v>0.629606664641675</v>
      </c>
      <c r="AB66" s="6" t="n">
        <f aca="false">IF(OR(AND(Z66*AA66&gt;0), AND(Z66&lt;0,AA66&gt;0)), MOD(ATAN2(AA66,Z66)/$A$10+360,360),  ATAN2(AA66,Z66)/$A$10)</f>
        <v>46.8483189457206</v>
      </c>
      <c r="AC66" s="16" t="n">
        <f aca="false">P66-P65</f>
        <v>1.00147576503383</v>
      </c>
      <c r="AD66" s="17" t="n">
        <f aca="false">(100013989+1670700*COS(3.0984635 + 6283.07585*L66/10)+13956*COS(3.05525 + 12566.1517*L66/10)+3084*COS(5.1985 + 77713.7715*L66/10) +1628*COS(1.1739 + 5753.3849*L66/10)+1576*COS(2.8469 + 7860.4194*L66/10)+925*COS(5.453 + 11506.77*L66/10)+542*COS(4.564 + 3930.21*L66/10)+472*COS(3.661 + 5884.927*L66/10)+346*COS(0.964 + 5507.553*L66/10)+329*COS(5.9 + 5223.694*L66/10)+307*COS(0.299 + 5573.143*L66/10)+243*COS(4.273 + 11790.629*L66/10)+212*COS(5.847 + 1577.344*L66/10)+186*COS(5.022 + 10977.079*L66/10)+175*COS(3.012 + 18849.228*L66/10)+110*COS(5.055 + 5486.778*L66/10)+98*COS(0.89 + 6069.78*L66/10)+86*COS(5.69 + 15720.84*L66/10)+86*COS(1.27 + 161000.69*L66/10)+65*COS(0.27 + 17260.15*L66/10)+63*COS(0.92 + 529.69*L66/10)+57*COS(2.01 + 83996.85*L66/10)+56*COS(5.24 + 71430.7*L66/10)+49*COS(3.25 + 2544.31*L66/10)+47*COS(2.58 + 775.52*L66/10)+45*COS(5.54 + 9437.76*L66/10)+43*COS(6.01 + 6275.96*L66/10)+39*COS(5.36 + 4694*L66/10)+38*COS(2.39 + 8827.39*L66/10)+37*COS(0.83 + 19651.05*L66/10)+37*COS(4.9 + 12139.55*L66/10)+36*COS(1.67 + 12036.46*L66/10)+35*COS(1.84 + 2942.46*L66/10)+33*COS(0.24 + 7084.9*L66/10)+32*COS(0.18 + 5088.63*L66/10)+32*COS(1.78 + 398.15*L66/10)+28*COS(1.21 + 6286.6*L66/10)+28*COS(1.9 + 6279.55*L66/10)+26*COS(4.59 + 10447.39*L66/10) +24.6*COS(3.787 + 8429.241*L66/10)+23.6*COS(0.269 + 796.3*L66/10)+27.8*COS(1.899 + 6279.55*L66/10)+23.9*COS(4.996 + 5856.48*L66/10)+20.3*COS(4.653 + 2146.165*L66/10))/100000000 + (103019*COS(1.10749 + 6283.07585*L66/10) +1721*COS(1.0644 + 12566.1517*L66/10) +702*COS(3.142 + 0*L66/10) +32*COS(1.02 + 18849.23*L66/10) +31*COS(2.84 + 5507.55*L66/10) +25*COS(1.32 + 5223.69*L66/10) +18*COS(1.42 + 1577.34*L66/10) +10*COS(5.91 + 10977.08*L66/10) +9*COS(1.42 + 6275.96*L66/10) +9*COS(0.27 + 5486.78*L66/10))*L66/1000000000  + (4359*COS(5.7846 + 6283.0758*L66/10)*L66^2+124*COS(5.579 + 12566.152*L66/10)*L66^2)/10000000000</f>
        <v>0.992105940414885</v>
      </c>
      <c r="AE66" s="10" t="n">
        <f aca="false">2*959.63/AD66</f>
        <v>1934.53130539405</v>
      </c>
      <c r="AF66" s="0"/>
      <c r="AG66" s="0"/>
    </row>
    <row r="67" customFormat="false" ht="12.8" hidden="false" customHeight="false" outlineLevel="0" collapsed="false">
      <c r="D67" s="28" t="n">
        <f aca="false">K67-INT(275*E67/9)+IF($A$8="leap year",1,2)*INT((E67+9)/12)+30</f>
        <v>7</v>
      </c>
      <c r="E67" s="28" t="n">
        <f aca="false">IF(K67&lt;32,1,INT(9*(IF($A$8="leap year",1,2)+K67)/275+0.98))</f>
        <v>3</v>
      </c>
      <c r="F67" s="20" t="n">
        <f aca="false">ASIN(Y67)*180/PI()</f>
        <v>23.9221817911202</v>
      </c>
      <c r="G67" s="21" t="n">
        <f aca="false">F67+1.02/(TAN($A$10*(F67+10.3/(F67+5.11)))*60)</f>
        <v>23.9598730208336</v>
      </c>
      <c r="H67" s="21" t="n">
        <f aca="false">IF(X67&gt;180,AB67-180,AB67+180)</f>
        <v>227.105710812886</v>
      </c>
      <c r="I67" s="13" t="n">
        <f aca="false">IF(ABS(4*(N67-0.0057183-V67))&lt;20,4*(N67-0.0057183-V67),4*(N67-0.0057183-V67-360))</f>
        <v>-11.0007527167727</v>
      </c>
      <c r="J67" s="29" t="n">
        <f aca="false">INT(365.25*(IF(E67&gt;2,$A$5,$A$5-1)+4716))+INT(30.6001*(IF(E67&lt;3,E67+12,E67)+1))+D67+$C$2/24+2-INT(IF(E67&gt;2,$A$5,$A$5-1)/100)+INT(INT(IF(E67&gt;2,$A$5,$A$5-1)/100)/4)-1524.5</f>
        <v>2459646.125</v>
      </c>
      <c r="K67" s="7" t="n">
        <v>66</v>
      </c>
      <c r="L67" s="30" t="n">
        <f aca="false">(J67-2451545)/36525</f>
        <v>0.221796714579055</v>
      </c>
      <c r="M67" s="6" t="n">
        <f aca="false">MOD(357.5291 + 35999.0503*L67 - 0.0001559*L67^2 - 0.00000048*L67^3,360)</f>
        <v>62.0001768316142</v>
      </c>
      <c r="N67" s="6" t="n">
        <f aca="false">MOD(280.46645 + 36000.76983*L67 + 0.0003032*L67^2,360)</f>
        <v>345.318935526335</v>
      </c>
      <c r="O67" s="6" t="n">
        <f aca="false"> MOD((1.9146 - 0.004817*L67 - 0.000014*L67^2)*SIN(M67*$A$10) + (0.019993 - 0.000101*L67)*SIN(2*M67*$A$10) + 0.00029*SIN(3*M67*$A$10),360)</f>
        <v>1.7060762808276</v>
      </c>
      <c r="P67" s="6" t="n">
        <f aca="false">MOD(N67+O67,360)</f>
        <v>347.025011807162</v>
      </c>
      <c r="Q67" s="31" t="n">
        <f aca="false">COS(P67*$A$10)</f>
        <v>0.974468171711716</v>
      </c>
      <c r="R67" s="7" t="n">
        <f aca="false">COS((23.4393-46.815*L67/3600)*$A$10)*SIN(P67*$A$10)</f>
        <v>-0.206002768443057</v>
      </c>
      <c r="S67" s="7" t="n">
        <f aca="false">SIN((23.4393-46.815*L67/3600)*$A$10)*SIN(P67*$A$10)</f>
        <v>-0.0893008494619316</v>
      </c>
      <c r="T67" s="31" t="n">
        <f aca="false">SQRT(1-S67^2)</f>
        <v>0.996004697923347</v>
      </c>
      <c r="U67" s="6" t="n">
        <f aca="false">ATAN(S67/T67)/$A$10</f>
        <v>-5.12338675945805</v>
      </c>
      <c r="V67" s="6" t="n">
        <f aca="false">IF(2*ATAN(R67/(Q67+T67))/$A$10&gt;0, 2*ATAN(R67/(Q67+T67))/$A$10, 2*ATAN(R67/(Q67+T67))/$A$10+360)</f>
        <v>348.063405405528</v>
      </c>
      <c r="W67" s="6" t="n">
        <f aca="false"> MOD(280.46061837 + 360.98564736629*(J67-2451545) + 0.000387933*L67^2 - L67^3/3871000010  + $B$7,360)</f>
        <v>30.3131576897576</v>
      </c>
      <c r="X67" s="6" t="n">
        <f aca="false">IF(W67-V67&gt;0,W67-V67,W67-V67+360)</f>
        <v>42.2497522842297</v>
      </c>
      <c r="Y67" s="31" t="n">
        <f aca="false">SIN($A$10*$B$5)*SIN(U67*$A$10) +COS($A$10*$B$5)* COS(U67*$A$10)*COS(X67*$A$10)</f>
        <v>0.405495505521165</v>
      </c>
      <c r="Z67" s="6" t="n">
        <f aca="false">SIN($A$10*X67)</f>
        <v>0.672363607128026</v>
      </c>
      <c r="AA67" s="6" t="n">
        <f aca="false">COS($A$10*X67)*SIN($A$10*$B$5) - TAN($A$10*U67)*COS($A$10*$B$5)</f>
        <v>0.624673945865603</v>
      </c>
      <c r="AB67" s="6" t="n">
        <f aca="false">IF(OR(AND(Z67*AA67&gt;0), AND(Z67&lt;0,AA67&gt;0)), MOD(ATAN2(AA67,Z67)/$A$10+360,360),  ATAN2(AA67,Z67)/$A$10)</f>
        <v>47.1057108128863</v>
      </c>
      <c r="AC67" s="16" t="n">
        <f aca="false">P67-P66</f>
        <v>1.00096047387893</v>
      </c>
      <c r="AD67" s="17" t="n">
        <f aca="false">(100013989+1670700*COS(3.0984635 + 6283.07585*L67/10)+13956*COS(3.05525 + 12566.1517*L67/10)+3084*COS(5.1985 + 77713.7715*L67/10) +1628*COS(1.1739 + 5753.3849*L67/10)+1576*COS(2.8469 + 7860.4194*L67/10)+925*COS(5.453 + 11506.77*L67/10)+542*COS(4.564 + 3930.21*L67/10)+472*COS(3.661 + 5884.927*L67/10)+346*COS(0.964 + 5507.553*L67/10)+329*COS(5.9 + 5223.694*L67/10)+307*COS(0.299 + 5573.143*L67/10)+243*COS(4.273 + 11790.629*L67/10)+212*COS(5.847 + 1577.344*L67/10)+186*COS(5.022 + 10977.079*L67/10)+175*COS(3.012 + 18849.228*L67/10)+110*COS(5.055 + 5486.778*L67/10)+98*COS(0.89 + 6069.78*L67/10)+86*COS(5.69 + 15720.84*L67/10)+86*COS(1.27 + 161000.69*L67/10)+65*COS(0.27 + 17260.15*L67/10)+63*COS(0.92 + 529.69*L67/10)+57*COS(2.01 + 83996.85*L67/10)+56*COS(5.24 + 71430.7*L67/10)+49*COS(3.25 + 2544.31*L67/10)+47*COS(2.58 + 775.52*L67/10)+45*COS(5.54 + 9437.76*L67/10)+43*COS(6.01 + 6275.96*L67/10)+39*COS(5.36 + 4694*L67/10)+38*COS(2.39 + 8827.39*L67/10)+37*COS(0.83 + 19651.05*L67/10)+37*COS(4.9 + 12139.55*L67/10)+36*COS(1.67 + 12036.46*L67/10)+35*COS(1.84 + 2942.46*L67/10)+33*COS(0.24 + 7084.9*L67/10)+32*COS(0.18 + 5088.63*L67/10)+32*COS(1.78 + 398.15*L67/10)+28*COS(1.21 + 6286.6*L67/10)+28*COS(1.9 + 6279.55*L67/10)+26*COS(4.59 + 10447.39*L67/10) +24.6*COS(3.787 + 8429.241*L67/10)+23.6*COS(0.269 + 796.3*L67/10)+27.8*COS(1.899 + 6279.55*L67/10)+23.9*COS(4.996 + 5856.48*L67/10)+20.3*COS(4.653 + 2146.165*L67/10))/100000000 + (103019*COS(1.10749 + 6283.07585*L67/10) +1721*COS(1.0644 + 12566.1517*L67/10) +702*COS(3.142 + 0*L67/10) +32*COS(1.02 + 18849.23*L67/10) +31*COS(2.84 + 5507.55*L67/10) +25*COS(1.32 + 5223.69*L67/10) +18*COS(1.42 + 1577.34*L67/10) +10*COS(5.91 + 10977.08*L67/10) +9*COS(1.42 + 6275.96*L67/10) +9*COS(0.27 + 5486.78*L67/10))*L67/1000000000  + (4359*COS(5.7846 + 6283.0758*L67/10)*L67^2+124*COS(5.579 + 12566.152*L67/10)*L67^2)/10000000000</f>
        <v>0.99235705460285</v>
      </c>
      <c r="AE67" s="10" t="n">
        <f aca="false">2*959.63/AD67</f>
        <v>1934.04177568739</v>
      </c>
      <c r="AF67" s="0"/>
      <c r="AG67" s="0"/>
    </row>
    <row r="68" customFormat="false" ht="12.8" hidden="false" customHeight="false" outlineLevel="0" collapsed="false">
      <c r="D68" s="28" t="n">
        <f aca="false">K68-INT(275*E68/9)+IF($A$8="leap year",1,2)*INT((E68+9)/12)+30</f>
        <v>8</v>
      </c>
      <c r="E68" s="28" t="n">
        <f aca="false">IF(K68&lt;32,1,INT(9*(IF($A$8="leap year",1,2)+K68)/275+0.98))</f>
        <v>3</v>
      </c>
      <c r="F68" s="20" t="n">
        <f aca="false">ASIN(Y68)*180/PI()</f>
        <v>24.2368694513149</v>
      </c>
      <c r="G68" s="21" t="n">
        <f aca="false">F68+1.02/(TAN($A$10*(F68+10.3/(F68+5.11)))*60)</f>
        <v>24.2740214950907</v>
      </c>
      <c r="H68" s="21" t="n">
        <f aca="false">IF(X68&gt;180,AB68-180,AB68+180)</f>
        <v>227.3665607075</v>
      </c>
      <c r="I68" s="13" t="n">
        <f aca="false">IF(ABS(4*(N68-0.0057183-V68))&lt;20,4*(N68-0.0057183-V68),4*(N68-0.0057183-V68-360))</f>
        <v>-10.7571062245515</v>
      </c>
      <c r="J68" s="29" t="n">
        <f aca="false">INT(365.25*(IF(E68&gt;2,$A$5,$A$5-1)+4716))+INT(30.6001*(IF(E68&lt;3,E68+12,E68)+1))+D68+$C$2/24+2-INT(IF(E68&gt;2,$A$5,$A$5-1)/100)+INT(INT(IF(E68&gt;2,$A$5,$A$5-1)/100)/4)-1524.5</f>
        <v>2459647.125</v>
      </c>
      <c r="K68" s="7" t="n">
        <v>67</v>
      </c>
      <c r="L68" s="30" t="n">
        <f aca="false">(J68-2451545)/36525</f>
        <v>0.221824093086927</v>
      </c>
      <c r="M68" s="6" t="n">
        <f aca="false">MOD(357.5291 + 35999.0503*L68 - 0.0001559*L68^2 - 0.00000048*L68^3,360)</f>
        <v>62.9857771117167</v>
      </c>
      <c r="N68" s="6" t="n">
        <f aca="false">MOD(280.46645 + 36000.76983*L68 + 0.0003032*L68^2,360)</f>
        <v>346.304582890183</v>
      </c>
      <c r="O68" s="6" t="n">
        <f aca="false"> MOD((1.9146 - 0.004817*L68 - 0.000014*L68^2)*SIN(M68*$A$10) + (0.019993 - 0.000101*L68)*SIN(2*M68*$A$10) + 0.00029*SIN(3*M68*$A$10),360)</f>
        <v>1.72086993619147</v>
      </c>
      <c r="P68" s="6" t="n">
        <f aca="false">MOD(N68+O68,360)</f>
        <v>348.025452826375</v>
      </c>
      <c r="Q68" s="31" t="n">
        <f aca="false">COS(P68*$A$10)</f>
        <v>0.978239865994102</v>
      </c>
      <c r="R68" s="7" t="n">
        <f aca="false">COS((23.4393-46.815*L68/3600)*$A$10)*SIN(P68*$A$10)</f>
        <v>-0.190360698385955</v>
      </c>
      <c r="S68" s="7" t="n">
        <f aca="false">SIN((23.4393-46.815*L68/3600)*$A$10)*SIN(P68*$A$10)</f>
        <v>-0.0825201132443015</v>
      </c>
      <c r="T68" s="31" t="n">
        <f aca="false">SQRT(1-S68^2)</f>
        <v>0.9965893993567</v>
      </c>
      <c r="U68" s="6" t="n">
        <f aca="false">ATAN(S68/T68)/$A$10</f>
        <v>-4.7334367258436</v>
      </c>
      <c r="V68" s="6" t="n">
        <f aca="false">IF(2*ATAN(R68/(Q68+T68))/$A$10&gt;0, 2*ATAN(R68/(Q68+T68))/$A$10, 2*ATAN(R68/(Q68+T68))/$A$10+360)</f>
        <v>348.988141146321</v>
      </c>
      <c r="W68" s="6" t="n">
        <f aca="false"> MOD(280.46061837 + 360.98564736629*(J68-2451545) + 0.000387933*L68^2 - L68^3/3871000010  + $B$7,360)</f>
        <v>31.2988050607964</v>
      </c>
      <c r="X68" s="6" t="n">
        <f aca="false">IF(W68-V68&gt;0,W68-V68,W68-V68+360)</f>
        <v>42.3106639144754</v>
      </c>
      <c r="Y68" s="31" t="n">
        <f aca="false">SIN($A$10*$B$5)*SIN(U68*$A$10) +COS($A$10*$B$5)* COS(U68*$A$10)*COS(X68*$A$10)</f>
        <v>0.4105098921306</v>
      </c>
      <c r="Z68" s="6" t="n">
        <f aca="false">SIN($A$10*X68)</f>
        <v>0.673150162301245</v>
      </c>
      <c r="AA68" s="6" t="n">
        <f aca="false">COS($A$10*X68)*SIN($A$10*$B$5) - TAN($A$10*U68)*COS($A$10*$B$5)</f>
        <v>0.619718758307231</v>
      </c>
      <c r="AB68" s="6" t="n">
        <f aca="false">IF(OR(AND(Z68*AA68&gt;0), AND(Z68&lt;0,AA68&gt;0)), MOD(ATAN2(AA68,Z68)/$A$10+360,360),  ATAN2(AA68,Z68)/$A$10)</f>
        <v>47.3665607074999</v>
      </c>
      <c r="AC68" s="16" t="n">
        <f aca="false">P68-P67</f>
        <v>1.00044101921225</v>
      </c>
      <c r="AD68" s="17" t="n">
        <f aca="false">(100013989+1670700*COS(3.0984635 + 6283.07585*L68/10)+13956*COS(3.05525 + 12566.1517*L68/10)+3084*COS(5.1985 + 77713.7715*L68/10) +1628*COS(1.1739 + 5753.3849*L68/10)+1576*COS(2.8469 + 7860.4194*L68/10)+925*COS(5.453 + 11506.77*L68/10)+542*COS(4.564 + 3930.21*L68/10)+472*COS(3.661 + 5884.927*L68/10)+346*COS(0.964 + 5507.553*L68/10)+329*COS(5.9 + 5223.694*L68/10)+307*COS(0.299 + 5573.143*L68/10)+243*COS(4.273 + 11790.629*L68/10)+212*COS(5.847 + 1577.344*L68/10)+186*COS(5.022 + 10977.079*L68/10)+175*COS(3.012 + 18849.228*L68/10)+110*COS(5.055 + 5486.778*L68/10)+98*COS(0.89 + 6069.78*L68/10)+86*COS(5.69 + 15720.84*L68/10)+86*COS(1.27 + 161000.69*L68/10)+65*COS(0.27 + 17260.15*L68/10)+63*COS(0.92 + 529.69*L68/10)+57*COS(2.01 + 83996.85*L68/10)+56*COS(5.24 + 71430.7*L68/10)+49*COS(3.25 + 2544.31*L68/10)+47*COS(2.58 + 775.52*L68/10)+45*COS(5.54 + 9437.76*L68/10)+43*COS(6.01 + 6275.96*L68/10)+39*COS(5.36 + 4694*L68/10)+38*COS(2.39 + 8827.39*L68/10)+37*COS(0.83 + 19651.05*L68/10)+37*COS(4.9 + 12139.55*L68/10)+36*COS(1.67 + 12036.46*L68/10)+35*COS(1.84 + 2942.46*L68/10)+33*COS(0.24 + 7084.9*L68/10)+32*COS(0.18 + 5088.63*L68/10)+32*COS(1.78 + 398.15*L68/10)+28*COS(1.21 + 6286.6*L68/10)+28*COS(1.9 + 6279.55*L68/10)+26*COS(4.59 + 10447.39*L68/10) +24.6*COS(3.787 + 8429.241*L68/10)+23.6*COS(0.269 + 796.3*L68/10)+27.8*COS(1.899 + 6279.55*L68/10)+23.9*COS(4.996 + 5856.48*L68/10)+20.3*COS(4.653 + 2146.165*L68/10))/100000000 + (103019*COS(1.10749 + 6283.07585*L68/10) +1721*COS(1.0644 + 12566.1517*L68/10) +702*COS(3.142 + 0*L68/10) +32*COS(1.02 + 18849.23*L68/10) +31*COS(2.84 + 5507.55*L68/10) +25*COS(1.32 + 5223.69*L68/10) +18*COS(1.42 + 1577.34*L68/10) +10*COS(5.91 + 10977.08*L68/10) +9*COS(1.42 + 6275.96*L68/10) +9*COS(0.27 + 5486.78*L68/10))*L68/1000000000  + (4359*COS(5.7846 + 6283.0758*L68/10)*L68^2+124*COS(5.579 + 12566.152*L68/10)*L68^2)/10000000000</f>
        <v>0.992609769054151</v>
      </c>
      <c r="AE68" s="10" t="n">
        <f aca="false">2*959.63/AD68</f>
        <v>1933.54937643707</v>
      </c>
      <c r="AF68" s="0"/>
      <c r="AG68" s="0"/>
    </row>
    <row r="69" customFormat="false" ht="12.8" hidden="false" customHeight="false" outlineLevel="0" collapsed="false">
      <c r="D69" s="28" t="n">
        <f aca="false">K69-INT(275*E69/9)+IF($A$8="leap year",1,2)*INT((E69+9)/12)+30</f>
        <v>9</v>
      </c>
      <c r="E69" s="28" t="n">
        <f aca="false">IF(K69&lt;32,1,INT(9*(IF($A$8="leap year",1,2)+K69)/275+0.98))</f>
        <v>3</v>
      </c>
      <c r="F69" s="20" t="n">
        <f aca="false">ASIN(Y69)*180/PI()</f>
        <v>24.5512460512695</v>
      </c>
      <c r="G69" s="21" t="n">
        <f aca="false">F69+1.02/(TAN($A$10*(F69+10.3/(F69+5.11)))*60)</f>
        <v>24.5878719260988</v>
      </c>
      <c r="H69" s="21" t="n">
        <f aca="false">IF(X69&gt;180,AB69-180,AB69+180)</f>
        <v>227.63077205678</v>
      </c>
      <c r="I69" s="13" t="n">
        <f aca="false">IF(ABS(4*(N69-0.0057183-V69))&lt;20,4*(N69-0.0057183-V69),4*(N69-0.0057183-V69-360))</f>
        <v>-10.5073544831052</v>
      </c>
      <c r="J69" s="29" t="n">
        <f aca="false">INT(365.25*(IF(E69&gt;2,$A$5,$A$5-1)+4716))+INT(30.6001*(IF(E69&lt;3,E69+12,E69)+1))+D69+$C$2/24+2-INT(IF(E69&gt;2,$A$5,$A$5-1)/100)+INT(INT(IF(E69&gt;2,$A$5,$A$5-1)/100)/4)-1524.5</f>
        <v>2459648.125</v>
      </c>
      <c r="K69" s="7" t="n">
        <v>68</v>
      </c>
      <c r="L69" s="30" t="n">
        <f aca="false">(J69-2451545)/36525</f>
        <v>0.221851471594798</v>
      </c>
      <c r="M69" s="6" t="n">
        <f aca="false">MOD(357.5291 + 35999.0503*L69 - 0.0001559*L69^2 - 0.00000048*L69^3,360)</f>
        <v>63.9713773918211</v>
      </c>
      <c r="N69" s="6" t="n">
        <f aca="false">MOD(280.46645 + 36000.76983*L69 + 0.0003032*L69^2,360)</f>
        <v>347.29023025403</v>
      </c>
      <c r="O69" s="6" t="n">
        <f aca="false"> MOD((1.9146 - 0.004817*L69 - 0.000014*L69^2)*SIN(M69*$A$10) + (0.019993 - 0.000101*L69)*SIN(2*M69*$A$10) + 0.00029*SIN(3*M69*$A$10),360)</f>
        <v>1.73514014428378</v>
      </c>
      <c r="P69" s="6" t="n">
        <f aca="false">MOD(N69+O69,360)</f>
        <v>349.025370398313</v>
      </c>
      <c r="Q69" s="31" t="n">
        <f aca="false">COS(P69*$A$10)</f>
        <v>0.981711576858995</v>
      </c>
      <c r="R69" s="7" t="n">
        <f aca="false">COS((23.4393-46.815*L69/3600)*$A$10)*SIN(P69*$A$10)</f>
        <v>-0.174668820273279</v>
      </c>
      <c r="S69" s="7" t="n">
        <f aca="false">SIN((23.4393-46.815*L69/3600)*$A$10)*SIN(P69*$A$10)</f>
        <v>-0.0757177857928121</v>
      </c>
      <c r="T69" s="31" t="n">
        <f aca="false">SQRT(1-S69^2)</f>
        <v>0.997129287963519</v>
      </c>
      <c r="U69" s="6" t="n">
        <f aca="false">ATAN(S69/T69)/$A$10</f>
        <v>-4.34246567862736</v>
      </c>
      <c r="V69" s="6" t="n">
        <f aca="false">IF(2*ATAN(R69/(Q69+T69))/$A$10&gt;0, 2*ATAN(R69/(Q69+T69))/$A$10, 2*ATAN(R69/(Q69+T69))/$A$10+360)</f>
        <v>349.911350574806</v>
      </c>
      <c r="W69" s="6" t="n">
        <f aca="false"> MOD(280.46061837 + 360.98564736629*(J69-2451545) + 0.000387933*L69^2 - L69^3/3871000010  + $B$7,360)</f>
        <v>32.2844524323009</v>
      </c>
      <c r="X69" s="6" t="n">
        <f aca="false">IF(W69-V69&gt;0,W69-V69,W69-V69+360)</f>
        <v>42.3731018574949</v>
      </c>
      <c r="Y69" s="31" t="n">
        <f aca="false">SIN($A$10*$B$5)*SIN(U69*$A$10) +COS($A$10*$B$5)* COS(U69*$A$10)*COS(X69*$A$10)</f>
        <v>0.415506957250351</v>
      </c>
      <c r="Z69" s="6" t="n">
        <f aca="false">SIN($A$10*X69)</f>
        <v>0.673955637197457</v>
      </c>
      <c r="AA69" s="6" t="n">
        <f aca="false">COS($A$10*X69)*SIN($A$10*$B$5) - TAN($A$10*U69)*COS($A$10*$B$5)</f>
        <v>0.614742621569061</v>
      </c>
      <c r="AB69" s="6" t="n">
        <f aca="false">IF(OR(AND(Z69*AA69&gt;0), AND(Z69&lt;0,AA69&gt;0)), MOD(ATAN2(AA69,Z69)/$A$10+360,360),  ATAN2(AA69,Z69)/$A$10)</f>
        <v>47.63077205678</v>
      </c>
      <c r="AC69" s="16" t="n">
        <f aca="false">P69-P68</f>
        <v>0.999917571938795</v>
      </c>
      <c r="AD69" s="17" t="n">
        <f aca="false">(100013989+1670700*COS(3.0984635 + 6283.07585*L69/10)+13956*COS(3.05525 + 12566.1517*L69/10)+3084*COS(5.1985 + 77713.7715*L69/10) +1628*COS(1.1739 + 5753.3849*L69/10)+1576*COS(2.8469 + 7860.4194*L69/10)+925*COS(5.453 + 11506.77*L69/10)+542*COS(4.564 + 3930.21*L69/10)+472*COS(3.661 + 5884.927*L69/10)+346*COS(0.964 + 5507.553*L69/10)+329*COS(5.9 + 5223.694*L69/10)+307*COS(0.299 + 5573.143*L69/10)+243*COS(4.273 + 11790.629*L69/10)+212*COS(5.847 + 1577.344*L69/10)+186*COS(5.022 + 10977.079*L69/10)+175*COS(3.012 + 18849.228*L69/10)+110*COS(5.055 + 5486.778*L69/10)+98*COS(0.89 + 6069.78*L69/10)+86*COS(5.69 + 15720.84*L69/10)+86*COS(1.27 + 161000.69*L69/10)+65*COS(0.27 + 17260.15*L69/10)+63*COS(0.92 + 529.69*L69/10)+57*COS(2.01 + 83996.85*L69/10)+56*COS(5.24 + 71430.7*L69/10)+49*COS(3.25 + 2544.31*L69/10)+47*COS(2.58 + 775.52*L69/10)+45*COS(5.54 + 9437.76*L69/10)+43*COS(6.01 + 6275.96*L69/10)+39*COS(5.36 + 4694*L69/10)+38*COS(2.39 + 8827.39*L69/10)+37*COS(0.83 + 19651.05*L69/10)+37*COS(4.9 + 12139.55*L69/10)+36*COS(1.67 + 12036.46*L69/10)+35*COS(1.84 + 2942.46*L69/10)+33*COS(0.24 + 7084.9*L69/10)+32*COS(0.18 + 5088.63*L69/10)+32*COS(1.78 + 398.15*L69/10)+28*COS(1.21 + 6286.6*L69/10)+28*COS(1.9 + 6279.55*L69/10)+26*COS(4.59 + 10447.39*L69/10) +24.6*COS(3.787 + 8429.241*L69/10)+23.6*COS(0.269 + 796.3*L69/10)+27.8*COS(1.899 + 6279.55*L69/10)+23.9*COS(4.996 + 5856.48*L69/10)+20.3*COS(4.653 + 2146.165*L69/10))/100000000 + (103019*COS(1.10749 + 6283.07585*L69/10) +1721*COS(1.0644 + 12566.1517*L69/10) +702*COS(3.142 + 0*L69/10) +32*COS(1.02 + 18849.23*L69/10) +31*COS(2.84 + 5507.55*L69/10) +25*COS(1.32 + 5223.69*L69/10) +18*COS(1.42 + 1577.34*L69/10) +10*COS(5.91 + 10977.08*L69/10) +9*COS(1.42 + 6275.96*L69/10) +9*COS(0.27 + 5486.78*L69/10))*L69/1000000000  + (4359*COS(5.7846 + 6283.0758*L69/10)*L69^2+124*COS(5.579 + 12566.152*L69/10)*L69^2)/10000000000</f>
        <v>0.992864230183931</v>
      </c>
      <c r="AE69" s="10" t="n">
        <f aca="false">2*959.63/AD69</f>
        <v>1933.05382715263</v>
      </c>
      <c r="AF69" s="0"/>
      <c r="AG69" s="0"/>
    </row>
    <row r="70" customFormat="false" ht="12.8" hidden="false" customHeight="false" outlineLevel="0" collapsed="false">
      <c r="D70" s="28" t="n">
        <f aca="false">K70-INT(275*E70/9)+IF($A$8="leap year",1,2)*INT((E70+9)/12)+30</f>
        <v>10</v>
      </c>
      <c r="E70" s="28" t="n">
        <f aca="false">IF(K70&lt;32,1,INT(9*(IF($A$8="leap year",1,2)+K70)/275+0.98))</f>
        <v>3</v>
      </c>
      <c r="F70" s="20" t="n">
        <f aca="false">ASIN(Y70)*180/PI()</f>
        <v>24.865239588184</v>
      </c>
      <c r="G70" s="21" t="n">
        <f aca="false">F70+1.02/(TAN($A$10*(F70+10.3/(F70+5.11)))*60)</f>
        <v>24.9013519368094</v>
      </c>
      <c r="H70" s="21" t="n">
        <f aca="false">IF(X70&gt;180,AB70-180,AB70+180)</f>
        <v>227.898246295809</v>
      </c>
      <c r="I70" s="13" t="n">
        <f aca="false">IF(ABS(4*(N70-0.0057183-V70))&lt;20,4*(N70-0.0057183-V70),4*(N70-0.0057183-V70-360))</f>
        <v>-10.2518280546956</v>
      </c>
      <c r="J70" s="29" t="n">
        <f aca="false">INT(365.25*(IF(E70&gt;2,$A$5,$A$5-1)+4716))+INT(30.6001*(IF(E70&lt;3,E70+12,E70)+1))+D70+$C$2/24+2-INT(IF(E70&gt;2,$A$5,$A$5-1)/100)+INT(INT(IF(E70&gt;2,$A$5,$A$5-1)/100)/4)-1524.5</f>
        <v>2459649.125</v>
      </c>
      <c r="K70" s="7" t="n">
        <v>69</v>
      </c>
      <c r="L70" s="30" t="n">
        <f aca="false">(J70-2451545)/36525</f>
        <v>0.221878850102669</v>
      </c>
      <c r="M70" s="6" t="n">
        <f aca="false">MOD(357.5291 + 35999.0503*L70 - 0.0001559*L70^2 - 0.00000048*L70^3,360)</f>
        <v>64.9569776719236</v>
      </c>
      <c r="N70" s="6" t="n">
        <f aca="false">MOD(280.46645 + 36000.76983*L70 + 0.0003032*L70^2,360)</f>
        <v>348.275877617876</v>
      </c>
      <c r="O70" s="6" t="n">
        <f aca="false"> MOD((1.9146 - 0.004817*L70 - 0.000014*L70^2)*SIN(M70*$A$10) + (0.019993 - 0.000101*L70)*SIN(2*M70*$A$10) + 0.00029*SIN(3*M70*$A$10),360)</f>
        <v>1.74888308408423</v>
      </c>
      <c r="P70" s="6" t="n">
        <f aca="false">MOD(N70+O70,360)</f>
        <v>350.02476070196</v>
      </c>
      <c r="Q70" s="31" t="n">
        <f aca="false">COS(P70*$A$10)</f>
        <v>0.984882704111886</v>
      </c>
      <c r="R70" s="7" t="n">
        <f aca="false">COS((23.4393-46.815*L70/3600)*$A$10)*SIN(P70*$A$10)</f>
        <v>-0.158932060772253</v>
      </c>
      <c r="S70" s="7" t="n">
        <f aca="false">SIN((23.4393-46.815*L70/3600)*$A$10)*SIN(P70*$A$10)</f>
        <v>-0.0688960027863972</v>
      </c>
      <c r="T70" s="31" t="n">
        <f aca="false">SQRT(1-S70^2)</f>
        <v>0.997623847349319</v>
      </c>
      <c r="U70" s="6" t="n">
        <f aca="false">ATAN(S70/T70)/$A$10</f>
        <v>-3.95057974111225</v>
      </c>
      <c r="V70" s="6" t="n">
        <f aca="false">IF(2*ATAN(R70/(Q70+T70))/$A$10&gt;0, 2*ATAN(R70/(Q70+T70))/$A$10, 2*ATAN(R70/(Q70+T70))/$A$10+360)</f>
        <v>350.83311633155</v>
      </c>
      <c r="W70" s="6" t="n">
        <f aca="false"> MOD(280.46061837 + 360.98564736629*(J70-2451545) + 0.000387933*L70^2 - L70^3/3871000010  + $B$7,360)</f>
        <v>33.2700998033397</v>
      </c>
      <c r="X70" s="6" t="n">
        <f aca="false">IF(W70-V70&gt;0,W70-V70,W70-V70+360)</f>
        <v>42.4369834717896</v>
      </c>
      <c r="Y70" s="31" t="n">
        <f aca="false">SIN($A$10*$B$5)*SIN(U70*$A$10) +COS($A$10*$B$5)* COS(U70*$A$10)*COS(X70*$A$10)</f>
        <v>0.420485447156787</v>
      </c>
      <c r="Z70" s="6" t="n">
        <f aca="false">SIN($A$10*X70)</f>
        <v>0.674778907705238</v>
      </c>
      <c r="AA70" s="6" t="n">
        <f aca="false">COS($A$10*X70)*SIN($A$10*$B$5) - TAN($A$10*U70)*COS($A$10*$B$5)</f>
        <v>0.609747047455981</v>
      </c>
      <c r="AB70" s="6" t="n">
        <f aca="false">IF(OR(AND(Z70*AA70&gt;0), AND(Z70&lt;0,AA70&gt;0)), MOD(ATAN2(AA70,Z70)/$A$10+360,360),  ATAN2(AA70,Z70)/$A$10)</f>
        <v>47.8982462958095</v>
      </c>
      <c r="AC70" s="16" t="n">
        <f aca="false">P70-P69</f>
        <v>0.999390303646976</v>
      </c>
      <c r="AD70" s="17" t="n">
        <f aca="false">(100013989+1670700*COS(3.0984635 + 6283.07585*L70/10)+13956*COS(3.05525 + 12566.1517*L70/10)+3084*COS(5.1985 + 77713.7715*L70/10) +1628*COS(1.1739 + 5753.3849*L70/10)+1576*COS(2.8469 + 7860.4194*L70/10)+925*COS(5.453 + 11506.77*L70/10)+542*COS(4.564 + 3930.21*L70/10)+472*COS(3.661 + 5884.927*L70/10)+346*COS(0.964 + 5507.553*L70/10)+329*COS(5.9 + 5223.694*L70/10)+307*COS(0.299 + 5573.143*L70/10)+243*COS(4.273 + 11790.629*L70/10)+212*COS(5.847 + 1577.344*L70/10)+186*COS(5.022 + 10977.079*L70/10)+175*COS(3.012 + 18849.228*L70/10)+110*COS(5.055 + 5486.778*L70/10)+98*COS(0.89 + 6069.78*L70/10)+86*COS(5.69 + 15720.84*L70/10)+86*COS(1.27 + 161000.69*L70/10)+65*COS(0.27 + 17260.15*L70/10)+63*COS(0.92 + 529.69*L70/10)+57*COS(2.01 + 83996.85*L70/10)+56*COS(5.24 + 71430.7*L70/10)+49*COS(3.25 + 2544.31*L70/10)+47*COS(2.58 + 775.52*L70/10)+45*COS(5.54 + 9437.76*L70/10)+43*COS(6.01 + 6275.96*L70/10)+39*COS(5.36 + 4694*L70/10)+38*COS(2.39 + 8827.39*L70/10)+37*COS(0.83 + 19651.05*L70/10)+37*COS(4.9 + 12139.55*L70/10)+36*COS(1.67 + 12036.46*L70/10)+35*COS(1.84 + 2942.46*L70/10)+33*COS(0.24 + 7084.9*L70/10)+32*COS(0.18 + 5088.63*L70/10)+32*COS(1.78 + 398.15*L70/10)+28*COS(1.21 + 6286.6*L70/10)+28*COS(1.9 + 6279.55*L70/10)+26*COS(4.59 + 10447.39*L70/10) +24.6*COS(3.787 + 8429.241*L70/10)+23.6*COS(0.269 + 796.3*L70/10)+27.8*COS(1.899 + 6279.55*L70/10)+23.9*COS(4.996 + 5856.48*L70/10)+20.3*COS(4.653 + 2146.165*L70/10))/100000000 + (103019*COS(1.10749 + 6283.07585*L70/10) +1721*COS(1.0644 + 12566.1517*L70/10) +702*COS(3.142 + 0*L70/10) +32*COS(1.02 + 18849.23*L70/10) +31*COS(2.84 + 5507.55*L70/10) +25*COS(1.32 + 5223.69*L70/10) +18*COS(1.42 + 1577.34*L70/10) +10*COS(5.91 + 10977.08*L70/10) +9*COS(1.42 + 6275.96*L70/10) +9*COS(0.27 + 5486.78*L70/10))*L70/1000000000  + (4359*COS(5.7846 + 6283.0758*L70/10)*L70^2+124*COS(5.579 + 12566.152*L70/10)*L70^2)/10000000000</f>
        <v>0.993120583589352</v>
      </c>
      <c r="AE70" s="10" t="n">
        <f aca="false">2*959.63/AD70</f>
        <v>1932.55484954645</v>
      </c>
      <c r="AF70" s="0"/>
      <c r="AG70" s="0"/>
    </row>
    <row r="71" customFormat="false" ht="12.8" hidden="false" customHeight="false" outlineLevel="0" collapsed="false">
      <c r="D71" s="28" t="n">
        <f aca="false">K71-INT(275*E71/9)+IF($A$8="leap year",1,2)*INT((E71+9)/12)+30</f>
        <v>11</v>
      </c>
      <c r="E71" s="28" t="n">
        <f aca="false">IF(K71&lt;32,1,INT(9*(IF($A$8="leap year",1,2)+K71)/275+0.98))</f>
        <v>3</v>
      </c>
      <c r="F71" s="20" t="n">
        <f aca="false">ASIN(Y71)*180/PI()</f>
        <v>25.1787795635445</v>
      </c>
      <c r="G71" s="21" t="n">
        <f aca="false">F71+1.02/(TAN($A$10*(F71+10.3/(F71+5.11)))*60)</f>
        <v>25.2143906658326</v>
      </c>
      <c r="H71" s="21" t="n">
        <f aca="false">IF(X71&gt;180,AB71-180,AB71+180)</f>
        <v>228.168882892649</v>
      </c>
      <c r="I71" s="13" t="n">
        <f aca="false">IF(ABS(4*(N71-0.0057183-V71))&lt;20,4*(N71-0.0057183-V71),4*(N71-0.0057183-V71-360))</f>
        <v>-9.99085969126782</v>
      </c>
      <c r="J71" s="29" t="n">
        <f aca="false">INT(365.25*(IF(E71&gt;2,$A$5,$A$5-1)+4716))+INT(30.6001*(IF(E71&lt;3,E71+12,E71)+1))+D71+$C$2/24+2-INT(IF(E71&gt;2,$A$5,$A$5-1)/100)+INT(INT(IF(E71&gt;2,$A$5,$A$5-1)/100)/4)-1524.5</f>
        <v>2459650.125</v>
      </c>
      <c r="K71" s="7" t="n">
        <v>70</v>
      </c>
      <c r="L71" s="30" t="n">
        <f aca="false">(J71-2451545)/36525</f>
        <v>0.221906228610541</v>
      </c>
      <c r="M71" s="6" t="n">
        <f aca="false">MOD(357.5291 + 35999.0503*L71 - 0.0001559*L71^2 - 0.00000048*L71^3,360)</f>
        <v>65.9425779520243</v>
      </c>
      <c r="N71" s="6" t="n">
        <f aca="false">MOD(280.46645 + 36000.76983*L71 + 0.0003032*L71^2,360)</f>
        <v>349.261524981724</v>
      </c>
      <c r="O71" s="6" t="n">
        <f aca="false"> MOD((1.9146 - 0.004817*L71 - 0.000014*L71^2)*SIN(M71*$A$10) + (0.019993 - 0.000101*L71)*SIN(2*M71*$A$10) + 0.00029*SIN(3*M71*$A$10),360)</f>
        <v>1.76209510675928</v>
      </c>
      <c r="P71" s="6" t="n">
        <f aca="false">MOD(N71+O71,360)</f>
        <v>351.023620088484</v>
      </c>
      <c r="Q71" s="31" t="n">
        <f aca="false">COS(P71*$A$10)</f>
        <v>0.987752746509561</v>
      </c>
      <c r="R71" s="7" t="n">
        <f aca="false">COS((23.4393-46.815*L71/3600)*$A$10)*SIN(P71*$A$10)</f>
        <v>-0.143155345642352</v>
      </c>
      <c r="S71" s="7" t="n">
        <f aca="false">SIN((23.4393-46.815*L71/3600)*$A$10)*SIN(P71*$A$10)</f>
        <v>-0.0620568995103418</v>
      </c>
      <c r="T71" s="31" t="n">
        <f aca="false">SQRT(1-S71^2)</f>
        <v>0.998072613201646</v>
      </c>
      <c r="U71" s="6" t="n">
        <f aca="false">ATAN(S71/T71)/$A$10</f>
        <v>-3.55788453201283</v>
      </c>
      <c r="V71" s="6" t="n">
        <f aca="false">IF(2*ATAN(R71/(Q71+T71))/$A$10&gt;0, 2*ATAN(R71/(Q71+T71))/$A$10, 2*ATAN(R71/(Q71+T71))/$A$10+360)</f>
        <v>351.753521604541</v>
      </c>
      <c r="W71" s="6" t="n">
        <f aca="false"> MOD(280.46061837 + 360.98564736629*(J71-2451545) + 0.000387933*L71^2 - L71^3/3871000010  + $B$7,360)</f>
        <v>34.2557471739128</v>
      </c>
      <c r="X71" s="6" t="n">
        <f aca="false">IF(W71-V71&gt;0,W71-V71,W71-V71+360)</f>
        <v>42.5022255693714</v>
      </c>
      <c r="Y71" s="31" t="n">
        <f aca="false">SIN($A$10*$B$5)*SIN(U71*$A$10) +COS($A$10*$B$5)* COS(U71*$A$10)*COS(X71*$A$10)</f>
        <v>0.425444144755551</v>
      </c>
      <c r="Z71" s="6" t="n">
        <f aca="false">SIN($A$10*X71)</f>
        <v>0.675618845547992</v>
      </c>
      <c r="AA71" s="6" t="n">
        <f aca="false">COS($A$10*X71)*SIN($A$10*$B$5) - TAN($A$10*U71)*COS($A$10*$B$5)</f>
        <v>0.60473354059258</v>
      </c>
      <c r="AB71" s="6" t="n">
        <f aca="false">IF(OR(AND(Z71*AA71&gt;0), AND(Z71&lt;0,AA71&gt;0)), MOD(ATAN2(AA71,Z71)/$A$10+360,360),  ATAN2(AA71,Z71)/$A$10)</f>
        <v>48.1688828926486</v>
      </c>
      <c r="AC71" s="16" t="n">
        <f aca="false">P71-P70</f>
        <v>0.99885938652335</v>
      </c>
      <c r="AD71" s="17" t="n">
        <f aca="false">(100013989+1670700*COS(3.0984635 + 6283.07585*L71/10)+13956*COS(3.05525 + 12566.1517*L71/10)+3084*COS(5.1985 + 77713.7715*L71/10) +1628*COS(1.1739 + 5753.3849*L71/10)+1576*COS(2.8469 + 7860.4194*L71/10)+925*COS(5.453 + 11506.77*L71/10)+542*COS(4.564 + 3930.21*L71/10)+472*COS(3.661 + 5884.927*L71/10)+346*COS(0.964 + 5507.553*L71/10)+329*COS(5.9 + 5223.694*L71/10)+307*COS(0.299 + 5573.143*L71/10)+243*COS(4.273 + 11790.629*L71/10)+212*COS(5.847 + 1577.344*L71/10)+186*COS(5.022 + 10977.079*L71/10)+175*COS(3.012 + 18849.228*L71/10)+110*COS(5.055 + 5486.778*L71/10)+98*COS(0.89 + 6069.78*L71/10)+86*COS(5.69 + 15720.84*L71/10)+86*COS(1.27 + 161000.69*L71/10)+65*COS(0.27 + 17260.15*L71/10)+63*COS(0.92 + 529.69*L71/10)+57*COS(2.01 + 83996.85*L71/10)+56*COS(5.24 + 71430.7*L71/10)+49*COS(3.25 + 2544.31*L71/10)+47*COS(2.58 + 775.52*L71/10)+45*COS(5.54 + 9437.76*L71/10)+43*COS(6.01 + 6275.96*L71/10)+39*COS(5.36 + 4694*L71/10)+38*COS(2.39 + 8827.39*L71/10)+37*COS(0.83 + 19651.05*L71/10)+37*COS(4.9 + 12139.55*L71/10)+36*COS(1.67 + 12036.46*L71/10)+35*COS(1.84 + 2942.46*L71/10)+33*COS(0.24 + 7084.9*L71/10)+32*COS(0.18 + 5088.63*L71/10)+32*COS(1.78 + 398.15*L71/10)+28*COS(1.21 + 6286.6*L71/10)+28*COS(1.9 + 6279.55*L71/10)+26*COS(4.59 + 10447.39*L71/10) +24.6*COS(3.787 + 8429.241*L71/10)+23.6*COS(0.269 + 796.3*L71/10)+27.8*COS(1.899 + 6279.55*L71/10)+23.9*COS(4.996 + 5856.48*L71/10)+20.3*COS(4.653 + 2146.165*L71/10))/100000000 + (103019*COS(1.10749 + 6283.07585*L71/10) +1721*COS(1.0644 + 12566.1517*L71/10) +702*COS(3.142 + 0*L71/10) +32*COS(1.02 + 18849.23*L71/10) +31*COS(2.84 + 5507.55*L71/10) +25*COS(1.32 + 5223.69*L71/10) +18*COS(1.42 + 1577.34*L71/10) +10*COS(5.91 + 10977.08*L71/10) +9*COS(1.42 + 6275.96*L71/10) +9*COS(0.27 + 5486.78*L71/10))*L71/1000000000  + (4359*COS(5.7846 + 6283.0758*L71/10)*L71^2+124*COS(5.579 + 12566.152*L71/10)*L71^2)/10000000000</f>
        <v>0.993378972040899</v>
      </c>
      <c r="AE71" s="10" t="n">
        <f aca="false">2*959.63/AD71</f>
        <v>1932.05217144558</v>
      </c>
      <c r="AF71" s="0"/>
      <c r="AG71" s="0"/>
    </row>
    <row r="72" customFormat="false" ht="12.8" hidden="false" customHeight="false" outlineLevel="0" collapsed="false">
      <c r="D72" s="28" t="n">
        <f aca="false">K72-INT(275*E72/9)+IF($A$8="leap year",1,2)*INT((E72+9)/12)+30</f>
        <v>12</v>
      </c>
      <c r="E72" s="28" t="n">
        <f aca="false">IF(K72&lt;32,1,INT(9*(IF($A$8="leap year",1,2)+K72)/275+0.98))</f>
        <v>3</v>
      </c>
      <c r="F72" s="20" t="n">
        <f aca="false">ASIN(Y72)*180/PI()</f>
        <v>25.4917969812109</v>
      </c>
      <c r="G72" s="21" t="n">
        <f aca="false">F72+1.02/(TAN($A$10*(F72+10.3/(F72+5.11)))*60)</f>
        <v>25.5269187652799</v>
      </c>
      <c r="H72" s="21" t="n">
        <f aca="false">IF(X72&gt;180,AB72-180,AB72+180)</f>
        <v>228.4425793716</v>
      </c>
      <c r="I72" s="13" t="n">
        <f aca="false">IF(ABS(4*(N72-0.0057183-V72))&lt;20,4*(N72-0.0057183-V72),4*(N72-0.0057183-V72-360))</f>
        <v>-9.72478406092523</v>
      </c>
      <c r="J72" s="29" t="n">
        <f aca="false">INT(365.25*(IF(E72&gt;2,$A$5,$A$5-1)+4716))+INT(30.6001*(IF(E72&lt;3,E72+12,E72)+1))+D72+$C$2/24+2-INT(IF(E72&gt;2,$A$5,$A$5-1)/100)+INT(INT(IF(E72&gt;2,$A$5,$A$5-1)/100)/4)-1524.5</f>
        <v>2459651.125</v>
      </c>
      <c r="K72" s="7" t="n">
        <v>71</v>
      </c>
      <c r="L72" s="30" t="n">
        <f aca="false">(J72-2451545)/36525</f>
        <v>0.221933607118412</v>
      </c>
      <c r="M72" s="6" t="n">
        <f aca="false">MOD(357.5291 + 35999.0503*L72 - 0.0001559*L72^2 - 0.00000048*L72^3,360)</f>
        <v>66.928178232125</v>
      </c>
      <c r="N72" s="6" t="n">
        <f aca="false">MOD(280.46645 + 36000.76983*L72 + 0.0003032*L72^2,360)</f>
        <v>350.247172345573</v>
      </c>
      <c r="O72" s="6" t="n">
        <f aca="false"> MOD((1.9146 - 0.004817*L72 - 0.000014*L72^2)*SIN(M72*$A$10) + (0.019993 - 0.000101*L72)*SIN(2*M72*$A$10) + 0.00029*SIN(3*M72*$A$10),360)</f>
        <v>1.7747727361966</v>
      </c>
      <c r="P72" s="6" t="n">
        <f aca="false">MOD(N72+O72,360)</f>
        <v>352.021945081769</v>
      </c>
      <c r="Q72" s="31" t="n">
        <f aca="false">COS(P72*$A$10)</f>
        <v>0.990321301340825</v>
      </c>
      <c r="R72" s="7" t="n">
        <f aca="false">COS((23.4393-46.815*L72/3600)*$A$10)*SIN(P72*$A$10)</f>
        <v>-0.127343597989195</v>
      </c>
      <c r="S72" s="7" t="n">
        <f aca="false">SIN((23.4393-46.815*L72/3600)*$A$10)*SIN(P72*$A$10)</f>
        <v>-0.055202610099356</v>
      </c>
      <c r="T72" s="31" t="n">
        <f aca="false">SQRT(1-S72^2)</f>
        <v>0.998475173370985</v>
      </c>
      <c r="U72" s="6" t="n">
        <f aca="false">ATAN(S72/T72)/$A$10</f>
        <v>-3.16448517078242</v>
      </c>
      <c r="V72" s="6" t="n">
        <f aca="false">IF(2*ATAN(R72/(Q72+T72))/$A$10&gt;0, 2*ATAN(R72/(Q72+T72))/$A$10, 2*ATAN(R72/(Q72+T72))/$A$10+360)</f>
        <v>352.672650060804</v>
      </c>
      <c r="W72" s="6" t="n">
        <f aca="false"> MOD(280.46061837 + 360.98564736629*(J72-2451545) + 0.000387933*L72^2 - L72^3/3871000010  + $B$7,360)</f>
        <v>35.2413945449516</v>
      </c>
      <c r="X72" s="6" t="n">
        <f aca="false">IF(W72-V72&gt;0,W72-V72,W72-V72+360)</f>
        <v>42.5687444841475</v>
      </c>
      <c r="Y72" s="31" t="n">
        <f aca="false">SIN($A$10*$B$5)*SIN(U72*$A$10) +COS($A$10*$B$5)* COS(U72*$A$10)*COS(X72*$A$10)</f>
        <v>0.430381869544347</v>
      </c>
      <c r="Z72" s="6" t="n">
        <f aca="false">SIN($A$10*X72)</f>
        <v>0.676474319444519</v>
      </c>
      <c r="AA72" s="6" t="n">
        <f aca="false">COS($A$10*X72)*SIN($A$10*$B$5) - TAN($A$10*U72)*COS($A$10*$B$5)</f>
        <v>0.599703599070721</v>
      </c>
      <c r="AB72" s="6" t="n">
        <f aca="false">IF(OR(AND(Z72*AA72&gt;0), AND(Z72&lt;0,AA72&gt;0)), MOD(ATAN2(AA72,Z72)/$A$10+360,360),  ATAN2(AA72,Z72)/$A$10)</f>
        <v>48.4425793715998</v>
      </c>
      <c r="AC72" s="16" t="n">
        <f aca="false">P72-P71</f>
        <v>0.998324993285678</v>
      </c>
      <c r="AD72" s="17" t="n">
        <f aca="false">(100013989+1670700*COS(3.0984635 + 6283.07585*L72/10)+13956*COS(3.05525 + 12566.1517*L72/10)+3084*COS(5.1985 + 77713.7715*L72/10) +1628*COS(1.1739 + 5753.3849*L72/10)+1576*COS(2.8469 + 7860.4194*L72/10)+925*COS(5.453 + 11506.77*L72/10)+542*COS(4.564 + 3930.21*L72/10)+472*COS(3.661 + 5884.927*L72/10)+346*COS(0.964 + 5507.553*L72/10)+329*COS(5.9 + 5223.694*L72/10)+307*COS(0.299 + 5573.143*L72/10)+243*COS(4.273 + 11790.629*L72/10)+212*COS(5.847 + 1577.344*L72/10)+186*COS(5.022 + 10977.079*L72/10)+175*COS(3.012 + 18849.228*L72/10)+110*COS(5.055 + 5486.778*L72/10)+98*COS(0.89 + 6069.78*L72/10)+86*COS(5.69 + 15720.84*L72/10)+86*COS(1.27 + 161000.69*L72/10)+65*COS(0.27 + 17260.15*L72/10)+63*COS(0.92 + 529.69*L72/10)+57*COS(2.01 + 83996.85*L72/10)+56*COS(5.24 + 71430.7*L72/10)+49*COS(3.25 + 2544.31*L72/10)+47*COS(2.58 + 775.52*L72/10)+45*COS(5.54 + 9437.76*L72/10)+43*COS(6.01 + 6275.96*L72/10)+39*COS(5.36 + 4694*L72/10)+38*COS(2.39 + 8827.39*L72/10)+37*COS(0.83 + 19651.05*L72/10)+37*COS(4.9 + 12139.55*L72/10)+36*COS(1.67 + 12036.46*L72/10)+35*COS(1.84 + 2942.46*L72/10)+33*COS(0.24 + 7084.9*L72/10)+32*COS(0.18 + 5088.63*L72/10)+32*COS(1.78 + 398.15*L72/10)+28*COS(1.21 + 6286.6*L72/10)+28*COS(1.9 + 6279.55*L72/10)+26*COS(4.59 + 10447.39*L72/10) +24.6*COS(3.787 + 8429.241*L72/10)+23.6*COS(0.269 + 796.3*L72/10)+27.8*COS(1.899 + 6279.55*L72/10)+23.9*COS(4.996 + 5856.48*L72/10)+20.3*COS(4.653 + 2146.165*L72/10))/100000000 + (103019*COS(1.10749 + 6283.07585*L72/10) +1721*COS(1.0644 + 12566.1517*L72/10) +702*COS(3.142 + 0*L72/10) +32*COS(1.02 + 18849.23*L72/10) +31*COS(2.84 + 5507.55*L72/10) +25*COS(1.32 + 5223.69*L72/10) +18*COS(1.42 + 1577.34*L72/10) +10*COS(5.91 + 10977.08*L72/10) +9*COS(1.42 + 6275.96*L72/10) +9*COS(0.27 + 5486.78*L72/10))*L72/1000000000  + (4359*COS(5.7846 + 6283.0758*L72/10)*L72^2+124*COS(5.579 + 12566.152*L72/10)*L72^2)/10000000000</f>
        <v>0.993639535642917</v>
      </c>
      <c r="AE72" s="10" t="n">
        <f aca="false">2*959.63/AD72</f>
        <v>1931.54552647523</v>
      </c>
      <c r="AF72" s="0"/>
      <c r="AG72" s="0"/>
    </row>
    <row r="73" customFormat="false" ht="12.8" hidden="false" customHeight="false" outlineLevel="0" collapsed="false">
      <c r="D73" s="28" t="n">
        <f aca="false">K73-INT(275*E73/9)+IF($A$8="leap year",1,2)*INT((E73+9)/12)+30</f>
        <v>13</v>
      </c>
      <c r="E73" s="28" t="n">
        <f aca="false">IF(K73&lt;32,1,INT(9*(IF($A$8="leap year",1,2)+K73)/275+0.98))</f>
        <v>3</v>
      </c>
      <c r="F73" s="20" t="n">
        <f aca="false">ASIN(Y73)*180/PI()</f>
        <v>25.8042243448654</v>
      </c>
      <c r="G73" s="21" t="n">
        <f aca="false">F73+1.02/(TAN($A$10*(F73+10.3/(F73+5.11)))*60)</f>
        <v>25.8388683979592</v>
      </c>
      <c r="H73" s="21" t="n">
        <f aca="false">IF(X73&gt;180,AB73-180,AB73+180)</f>
        <v>228.719231334647</v>
      </c>
      <c r="I73" s="13" t="n">
        <f aca="false">IF(ABS(4*(N73-0.0057183-V73))&lt;20,4*(N73-0.0057183-V73),4*(N73-0.0057183-V73-360))</f>
        <v>-9.45393748085144</v>
      </c>
      <c r="J73" s="29" t="n">
        <f aca="false">INT(365.25*(IF(E73&gt;2,$A$5,$A$5-1)+4716))+INT(30.6001*(IF(E73&lt;3,E73+12,E73)+1))+D73+$C$2/24+2-INT(IF(E73&gt;2,$A$5,$A$5-1)/100)+INT(INT(IF(E73&gt;2,$A$5,$A$5-1)/100)/4)-1524.5</f>
        <v>2459652.125</v>
      </c>
      <c r="K73" s="7" t="n">
        <v>72</v>
      </c>
      <c r="L73" s="30" t="n">
        <f aca="false">(J73-2451545)/36525</f>
        <v>0.221960985626283</v>
      </c>
      <c r="M73" s="6" t="n">
        <f aca="false">MOD(357.5291 + 35999.0503*L73 - 0.0001559*L73^2 - 0.00000048*L73^3,360)</f>
        <v>67.9137785122275</v>
      </c>
      <c r="N73" s="6" t="n">
        <f aca="false">MOD(280.46645 + 36000.76983*L73 + 0.0003032*L73^2,360)</f>
        <v>351.232819709423</v>
      </c>
      <c r="O73" s="6" t="n">
        <f aca="false"> MOD((1.9146 - 0.004817*L73 - 0.000014*L73^2)*SIN(M73*$A$10) + (0.019993 - 0.000101*L73)*SIN(2*M73*$A$10) + 0.00029*SIN(3*M73*$A$10),360)</f>
        <v>1.78691266947055</v>
      </c>
      <c r="P73" s="6" t="n">
        <f aca="false">MOD(N73+O73,360)</f>
        <v>353.019732378894</v>
      </c>
      <c r="Q73" s="31" t="n">
        <f aca="false">COS(P73*$A$10)</f>
        <v>0.992588063968784</v>
      </c>
      <c r="R73" s="7" t="n">
        <f aca="false">COS((23.4393-46.815*L73/3600)*$A$10)*SIN(P73*$A$10)</f>
        <v>-0.111501736538512</v>
      </c>
      <c r="S73" s="7" t="n">
        <f aca="false">SIN((23.4393-46.815*L73/3600)*$A$10)*SIN(P73*$A$10)</f>
        <v>-0.0483352667893524</v>
      </c>
      <c r="T73" s="31" t="n">
        <f aca="false">SQRT(1-S73^2)</f>
        <v>0.998831167907971</v>
      </c>
      <c r="U73" s="6" t="n">
        <f aca="false">ATAN(S73/T73)/$A$10</f>
        <v>-2.77048628389523</v>
      </c>
      <c r="V73" s="6" t="n">
        <f aca="false">IF(2*ATAN(R73/(Q73+T73))/$A$10&gt;0, 2*ATAN(R73/(Q73+T73))/$A$10, 2*ATAN(R73/(Q73+T73))/$A$10+360)</f>
        <v>353.590585779636</v>
      </c>
      <c r="W73" s="6" t="n">
        <f aca="false"> MOD(280.46061837 + 360.98564736629*(J73-2451545) + 0.000387933*L73^2 - L73^3/3871000010  + $B$7,360)</f>
        <v>36.2270419159904</v>
      </c>
      <c r="X73" s="6" t="n">
        <f aca="false">IF(W73-V73&gt;0,W73-V73,W73-V73+360)</f>
        <v>42.6364561363546</v>
      </c>
      <c r="Y73" s="31" t="n">
        <f aca="false">SIN($A$10*$B$5)*SIN(U73*$A$10) +COS($A$10*$B$5)* COS(U73*$A$10)*COS(X73*$A$10)</f>
        <v>0.435297477545912</v>
      </c>
      <c r="Z73" s="6" t="n">
        <f aca="false">SIN($A$10*X73)</f>
        <v>0.677344196202799</v>
      </c>
      <c r="AA73" s="6" t="n">
        <f aca="false">COS($A$10*X73)*SIN($A$10*$B$5) - TAN($A$10*U73)*COS($A$10*$B$5)</f>
        <v>0.594658715124431</v>
      </c>
      <c r="AB73" s="6" t="n">
        <f aca="false">IF(OR(AND(Z73*AA73&gt;0), AND(Z73&lt;0,AA73&gt;0)), MOD(ATAN2(AA73,Z73)/$A$10+360,360),  ATAN2(AA73,Z73)/$A$10)</f>
        <v>48.7192313346474</v>
      </c>
      <c r="AC73" s="16" t="n">
        <f aca="false">P73-P72</f>
        <v>0.997787297124091</v>
      </c>
      <c r="AD73" s="17" t="n">
        <f aca="false">(100013989+1670700*COS(3.0984635 + 6283.07585*L73/10)+13956*COS(3.05525 + 12566.1517*L73/10)+3084*COS(5.1985 + 77713.7715*L73/10) +1628*COS(1.1739 + 5753.3849*L73/10)+1576*COS(2.8469 + 7860.4194*L73/10)+925*COS(5.453 + 11506.77*L73/10)+542*COS(4.564 + 3930.21*L73/10)+472*COS(3.661 + 5884.927*L73/10)+346*COS(0.964 + 5507.553*L73/10)+329*COS(5.9 + 5223.694*L73/10)+307*COS(0.299 + 5573.143*L73/10)+243*COS(4.273 + 11790.629*L73/10)+212*COS(5.847 + 1577.344*L73/10)+186*COS(5.022 + 10977.079*L73/10)+175*COS(3.012 + 18849.228*L73/10)+110*COS(5.055 + 5486.778*L73/10)+98*COS(0.89 + 6069.78*L73/10)+86*COS(5.69 + 15720.84*L73/10)+86*COS(1.27 + 161000.69*L73/10)+65*COS(0.27 + 17260.15*L73/10)+63*COS(0.92 + 529.69*L73/10)+57*COS(2.01 + 83996.85*L73/10)+56*COS(5.24 + 71430.7*L73/10)+49*COS(3.25 + 2544.31*L73/10)+47*COS(2.58 + 775.52*L73/10)+45*COS(5.54 + 9437.76*L73/10)+43*COS(6.01 + 6275.96*L73/10)+39*COS(5.36 + 4694*L73/10)+38*COS(2.39 + 8827.39*L73/10)+37*COS(0.83 + 19651.05*L73/10)+37*COS(4.9 + 12139.55*L73/10)+36*COS(1.67 + 12036.46*L73/10)+35*COS(1.84 + 2942.46*L73/10)+33*COS(0.24 + 7084.9*L73/10)+32*COS(0.18 + 5088.63*L73/10)+32*COS(1.78 + 398.15*L73/10)+28*COS(1.21 + 6286.6*L73/10)+28*COS(1.9 + 6279.55*L73/10)+26*COS(4.59 + 10447.39*L73/10) +24.6*COS(3.787 + 8429.241*L73/10)+23.6*COS(0.269 + 796.3*L73/10)+27.8*COS(1.899 + 6279.55*L73/10)+23.9*COS(4.996 + 5856.48*L73/10)+20.3*COS(4.653 + 2146.165*L73/10))/100000000 + (103019*COS(1.10749 + 6283.07585*L73/10) +1721*COS(1.0644 + 12566.1517*L73/10) +702*COS(3.142 + 0*L73/10) +32*COS(1.02 + 18849.23*L73/10) +31*COS(2.84 + 5507.55*L73/10) +25*COS(1.32 + 5223.69*L73/10) +18*COS(1.42 + 1577.34*L73/10) +10*COS(5.91 + 10977.08*L73/10) +9*COS(1.42 + 6275.96*L73/10) +9*COS(0.27 + 5486.78*L73/10))*L73/1000000000  + (4359*COS(5.7846 + 6283.0758*L73/10)*L73^2+124*COS(5.579 + 12566.152*L73/10)*L73^2)/10000000000</f>
        <v>0.993902412209204</v>
      </c>
      <c r="AE73" s="10" t="n">
        <f aca="false">2*959.63/AD73</f>
        <v>1931.03465332572</v>
      </c>
      <c r="AF73" s="0"/>
      <c r="AG73" s="0"/>
    </row>
    <row r="74" customFormat="false" ht="12.8" hidden="false" customHeight="false" outlineLevel="0" collapsed="false">
      <c r="D74" s="28" t="n">
        <f aca="false">K74-INT(275*E74/9)+IF($A$8="leap year",1,2)*INT((E74+9)/12)+30</f>
        <v>14</v>
      </c>
      <c r="E74" s="28" t="n">
        <f aca="false">IF(K74&lt;32,1,INT(9*(IF($A$8="leap year",1,2)+K74)/275+0.98))</f>
        <v>3</v>
      </c>
      <c r="F74" s="20" t="n">
        <f aca="false">ASIN(Y74)*180/PI()</f>
        <v>26.1159956516821</v>
      </c>
      <c r="G74" s="21" t="n">
        <f aca="false">F74+1.02/(TAN($A$10*(F74+10.3/(F74+5.11)))*60)</f>
        <v>26.1501732307869</v>
      </c>
      <c r="H74" s="21" t="n">
        <f aca="false">IF(X74&gt;180,AB74-180,AB74+180)</f>
        <v>228.998732487464</v>
      </c>
      <c r="I74" s="13" t="n">
        <f aca="false">IF(ABS(4*(N74-0.0057183-V74))&lt;20,4*(N74-0.0057183-V74),4*(N74-0.0057183-V74-360))</f>
        <v>-9.17865765633542</v>
      </c>
      <c r="J74" s="29" t="n">
        <f aca="false">INT(365.25*(IF(E74&gt;2,$A$5,$A$5-1)+4716))+INT(30.6001*(IF(E74&lt;3,E74+12,E74)+1))+D74+$C$2/24+2-INT(IF(E74&gt;2,$A$5,$A$5-1)/100)+INT(INT(IF(E74&gt;2,$A$5,$A$5-1)/100)/4)-1524.5</f>
        <v>2459653.125</v>
      </c>
      <c r="K74" s="7" t="n">
        <v>73</v>
      </c>
      <c r="L74" s="30" t="n">
        <f aca="false">(J74-2451545)/36525</f>
        <v>0.221988364134155</v>
      </c>
      <c r="M74" s="6" t="n">
        <f aca="false">MOD(357.5291 + 35999.0503*L74 - 0.0001559*L74^2 - 0.00000048*L74^3,360)</f>
        <v>68.8993787923282</v>
      </c>
      <c r="N74" s="6" t="n">
        <f aca="false">MOD(280.46645 + 36000.76983*L74 + 0.0003032*L74^2,360)</f>
        <v>352.218467073273</v>
      </c>
      <c r="O74" s="6" t="n">
        <f aca="false"> MOD((1.9146 - 0.004817*L74 - 0.000014*L74^2)*SIN(M74*$A$10) + (0.019993 - 0.000101*L74)*SIN(2*M74*$A$10) + 0.00029*SIN(3*M74*$A$10),360)</f>
        <v>1.79851177723939</v>
      </c>
      <c r="P74" s="6" t="n">
        <f aca="false">MOD(N74+O74,360)</f>
        <v>354.016978850513</v>
      </c>
      <c r="Q74" s="31" t="n">
        <f aca="false">COS(P74*$A$10)</f>
        <v>0.99455282733557</v>
      </c>
      <c r="R74" s="7" t="n">
        <f aca="false">COS((23.4393-46.815*L74/3600)*$A$10)*SIN(P74*$A$10)</f>
        <v>-0.0956346739313018</v>
      </c>
      <c r="S74" s="7" t="n">
        <f aca="false">SIN((23.4393-46.815*L74/3600)*$A$10)*SIN(P74*$A$10)</f>
        <v>-0.0414569991784073</v>
      </c>
      <c r="T74" s="31" t="n">
        <f aca="false">SQRT(1-S74^2)</f>
        <v>0.999140289058109</v>
      </c>
      <c r="U74" s="6" t="n">
        <f aca="false">ATAN(S74/T74)/$A$10</f>
        <v>-2.37599201200941</v>
      </c>
      <c r="V74" s="6" t="n">
        <f aca="false">IF(2*ATAN(R74/(Q74+T74))/$A$10&gt;0, 2*ATAN(R74/(Q74+T74))/$A$10, 2*ATAN(R74/(Q74+T74))/$A$10+360)</f>
        <v>354.507413187357</v>
      </c>
      <c r="W74" s="6" t="n">
        <f aca="false"> MOD(280.46061837 + 360.98564736629*(J74-2451545) + 0.000387933*L74^2 - L74^3/3871000010  + $B$7,360)</f>
        <v>37.2126892870292</v>
      </c>
      <c r="X74" s="6" t="n">
        <f aca="false">IF(W74-V74&gt;0,W74-V74,W74-V74+360)</f>
        <v>42.7052760996722</v>
      </c>
      <c r="Y74" s="31" t="n">
        <f aca="false">SIN($A$10*$B$5)*SIN(U74*$A$10) +COS($A$10*$B$5)* COS(U74*$A$10)*COS(X74*$A$10)</f>
        <v>0.440189861162306</v>
      </c>
      <c r="Z74" s="6" t="n">
        <f aca="false">SIN($A$10*X74)</f>
        <v>0.67822734183169</v>
      </c>
      <c r="AA74" s="6" t="n">
        <f aca="false">COS($A$10*X74)*SIN($A$10*$B$5) - TAN($A$10*U74)*COS($A$10*$B$5)</f>
        <v>0.589600375770099</v>
      </c>
      <c r="AB74" s="6" t="n">
        <f aca="false">IF(OR(AND(Z74*AA74&gt;0), AND(Z74&lt;0,AA74&gt;0)), MOD(ATAN2(AA74,Z74)/$A$10+360,360),  ATAN2(AA74,Z74)/$A$10)</f>
        <v>48.9987324874644</v>
      </c>
      <c r="AC74" s="16" t="n">
        <f aca="false">P74-P73</f>
        <v>0.997246471619008</v>
      </c>
      <c r="AD74" s="17" t="n">
        <f aca="false">(100013989+1670700*COS(3.0984635 + 6283.07585*L74/10)+13956*COS(3.05525 + 12566.1517*L74/10)+3084*COS(5.1985 + 77713.7715*L74/10) +1628*COS(1.1739 + 5753.3849*L74/10)+1576*COS(2.8469 + 7860.4194*L74/10)+925*COS(5.453 + 11506.77*L74/10)+542*COS(4.564 + 3930.21*L74/10)+472*COS(3.661 + 5884.927*L74/10)+346*COS(0.964 + 5507.553*L74/10)+329*COS(5.9 + 5223.694*L74/10)+307*COS(0.299 + 5573.143*L74/10)+243*COS(4.273 + 11790.629*L74/10)+212*COS(5.847 + 1577.344*L74/10)+186*COS(5.022 + 10977.079*L74/10)+175*COS(3.012 + 18849.228*L74/10)+110*COS(5.055 + 5486.778*L74/10)+98*COS(0.89 + 6069.78*L74/10)+86*COS(5.69 + 15720.84*L74/10)+86*COS(1.27 + 161000.69*L74/10)+65*COS(0.27 + 17260.15*L74/10)+63*COS(0.92 + 529.69*L74/10)+57*COS(2.01 + 83996.85*L74/10)+56*COS(5.24 + 71430.7*L74/10)+49*COS(3.25 + 2544.31*L74/10)+47*COS(2.58 + 775.52*L74/10)+45*COS(5.54 + 9437.76*L74/10)+43*COS(6.01 + 6275.96*L74/10)+39*COS(5.36 + 4694*L74/10)+38*COS(2.39 + 8827.39*L74/10)+37*COS(0.83 + 19651.05*L74/10)+37*COS(4.9 + 12139.55*L74/10)+36*COS(1.67 + 12036.46*L74/10)+35*COS(1.84 + 2942.46*L74/10)+33*COS(0.24 + 7084.9*L74/10)+32*COS(0.18 + 5088.63*L74/10)+32*COS(1.78 + 398.15*L74/10)+28*COS(1.21 + 6286.6*L74/10)+28*COS(1.9 + 6279.55*L74/10)+26*COS(4.59 + 10447.39*L74/10) +24.6*COS(3.787 + 8429.241*L74/10)+23.6*COS(0.269 + 796.3*L74/10)+27.8*COS(1.899 + 6279.55*L74/10)+23.9*COS(4.996 + 5856.48*L74/10)+20.3*COS(4.653 + 2146.165*L74/10))/100000000 + (103019*COS(1.10749 + 6283.07585*L74/10) +1721*COS(1.0644 + 12566.1517*L74/10) +702*COS(3.142 + 0*L74/10) +32*COS(1.02 + 18849.23*L74/10) +31*COS(2.84 + 5507.55*L74/10) +25*COS(1.32 + 5223.69*L74/10) +18*COS(1.42 + 1577.34*L74/10) +10*COS(5.91 + 10977.08*L74/10) +9*COS(1.42 + 6275.96*L74/10) +9*COS(0.27 + 5486.78*L74/10))*L74/1000000000  + (4359*COS(5.7846 + 6283.0758*L74/10)*L74^2+124*COS(5.579 + 12566.152*L74/10)*L74^2)/10000000000</f>
        <v>0.994167735866577</v>
      </c>
      <c r="AE74" s="10" t="n">
        <f aca="false">2*959.63/AD74</f>
        <v>1930.51929846331</v>
      </c>
      <c r="AF74" s="0"/>
      <c r="AG74" s="0"/>
    </row>
    <row r="75" customFormat="false" ht="12.8" hidden="false" customHeight="false" outlineLevel="0" collapsed="false">
      <c r="D75" s="28" t="n">
        <f aca="false">K75-INT(275*E75/9)+IF($A$8="leap year",1,2)*INT((E75+9)/12)+30</f>
        <v>15</v>
      </c>
      <c r="E75" s="28" t="n">
        <f aca="false">IF(K75&lt;32,1,INT(9*(IF($A$8="leap year",1,2)+K75)/275+0.98))</f>
        <v>3</v>
      </c>
      <c r="F75" s="20" t="n">
        <f aca="false">ASIN(Y75)*180/PI()</f>
        <v>26.4270463853595</v>
      </c>
      <c r="G75" s="21" t="n">
        <f aca="false">F75+1.02/(TAN($A$10*(F75+10.3/(F75+5.11)))*60)</f>
        <v>26.4607684275574</v>
      </c>
      <c r="H75" s="21" t="n">
        <f aca="false">IF(X75&gt;180,AB75-180,AB75+180)</f>
        <v>229.280974663728</v>
      </c>
      <c r="I75" s="13" t="n">
        <f aca="false">IF(ABS(4*(N75-0.0057183-V75))&lt;20,4*(N75-0.0057183-V75),4*(N75-0.0057183-V75-360))</f>
        <v>-8.89928342552321</v>
      </c>
      <c r="J75" s="29" t="n">
        <f aca="false">INT(365.25*(IF(E75&gt;2,$A$5,$A$5-1)+4716))+INT(30.6001*(IF(E75&lt;3,E75+12,E75)+1))+D75+$C$2/24+2-INT(IF(E75&gt;2,$A$5,$A$5-1)/100)+INT(INT(IF(E75&gt;2,$A$5,$A$5-1)/100)/4)-1524.5</f>
        <v>2459654.125</v>
      </c>
      <c r="K75" s="7" t="n">
        <v>74</v>
      </c>
      <c r="L75" s="30" t="n">
        <f aca="false">(J75-2451545)/36525</f>
        <v>0.222015742642026</v>
      </c>
      <c r="M75" s="6" t="n">
        <f aca="false">MOD(357.5291 + 35999.0503*L75 - 0.0001559*L75^2 - 0.00000048*L75^3,360)</f>
        <v>69.8849790724325</v>
      </c>
      <c r="N75" s="6" t="n">
        <f aca="false">MOD(280.46645 + 36000.76983*L75 + 0.0003032*L75^2,360)</f>
        <v>353.204114437121</v>
      </c>
      <c r="O75" s="6" t="n">
        <f aca="false"> MOD((1.9146 - 0.004817*L75 - 0.000014*L75^2)*SIN(M75*$A$10) + (0.019993 - 0.000101*L75)*SIN(2*M75*$A$10) + 0.00029*SIN(3*M75*$A$10),360)</f>
        <v>1.80956710407523</v>
      </c>
      <c r="P75" s="6" t="n">
        <f aca="false">MOD(N75+O75,360)</f>
        <v>355.013681541197</v>
      </c>
      <c r="Q75" s="31" t="n">
        <f aca="false">COS(P75*$A$10)</f>
        <v>0.996215481430521</v>
      </c>
      <c r="R75" s="7" t="n">
        <f aca="false">COS((23.4393-46.815*L75/3600)*$A$10)*SIN(P75*$A$10)</f>
        <v>-0.0797473150404811</v>
      </c>
      <c r="S75" s="7" t="n">
        <f aca="false">SIN((23.4393-46.815*L75/3600)*$A$10)*SIN(P75*$A$10)</f>
        <v>-0.0345699334970397</v>
      </c>
      <c r="T75" s="31" t="n">
        <f aca="false">SQRT(1-S75^2)</f>
        <v>0.999402281215132</v>
      </c>
      <c r="U75" s="6" t="n">
        <f aca="false">ATAN(S75/T75)/$A$10</f>
        <v>-1.98110601791968</v>
      </c>
      <c r="V75" s="6" t="n">
        <f aca="false">IF(2*ATAN(R75/(Q75+T75))/$A$10&gt;0, 2*ATAN(R75/(Q75+T75))/$A$10, 2*ATAN(R75/(Q75+T75))/$A$10+360)</f>
        <v>355.423216993502</v>
      </c>
      <c r="W75" s="6" t="n">
        <f aca="false"> MOD(280.46061837 + 360.98564736629*(J75-2451545) + 0.000387933*L75^2 - L75^3/3871000010  + $B$7,360)</f>
        <v>38.198336658068</v>
      </c>
      <c r="X75" s="6" t="n">
        <f aca="false">IF(W75-V75&gt;0,W75-V75,W75-V75+360)</f>
        <v>42.7751196645658</v>
      </c>
      <c r="Y75" s="31" t="n">
        <f aca="false">SIN($A$10*$B$5)*SIN(U75*$A$10) +COS($A$10*$B$5)* COS(U75*$A$10)*COS(X75*$A$10)</f>
        <v>0.445057949000967</v>
      </c>
      <c r="Z75" s="6" t="n">
        <f aca="false">SIN($A$10*X75)</f>
        <v>0.679122622586973</v>
      </c>
      <c r="AA75" s="6" t="n">
        <f aca="false">COS($A$10*X75)*SIN($A$10*$B$5) - TAN($A$10*U75)*COS($A$10*$B$5)</f>
        <v>0.584530063468093</v>
      </c>
      <c r="AB75" s="6" t="n">
        <f aca="false">IF(OR(AND(Z75*AA75&gt;0), AND(Z75&lt;0,AA75&gt;0)), MOD(ATAN2(AA75,Z75)/$A$10+360,360),  ATAN2(AA75,Z75)/$A$10)</f>
        <v>49.280974663728</v>
      </c>
      <c r="AC75" s="16" t="n">
        <f aca="false">P75-P74</f>
        <v>0.996702690684174</v>
      </c>
      <c r="AD75" s="17" t="n">
        <f aca="false">(100013989+1670700*COS(3.0984635 + 6283.07585*L75/10)+13956*COS(3.05525 + 12566.1517*L75/10)+3084*COS(5.1985 + 77713.7715*L75/10) +1628*COS(1.1739 + 5753.3849*L75/10)+1576*COS(2.8469 + 7860.4194*L75/10)+925*COS(5.453 + 11506.77*L75/10)+542*COS(4.564 + 3930.21*L75/10)+472*COS(3.661 + 5884.927*L75/10)+346*COS(0.964 + 5507.553*L75/10)+329*COS(5.9 + 5223.694*L75/10)+307*COS(0.299 + 5573.143*L75/10)+243*COS(4.273 + 11790.629*L75/10)+212*COS(5.847 + 1577.344*L75/10)+186*COS(5.022 + 10977.079*L75/10)+175*COS(3.012 + 18849.228*L75/10)+110*COS(5.055 + 5486.778*L75/10)+98*COS(0.89 + 6069.78*L75/10)+86*COS(5.69 + 15720.84*L75/10)+86*COS(1.27 + 161000.69*L75/10)+65*COS(0.27 + 17260.15*L75/10)+63*COS(0.92 + 529.69*L75/10)+57*COS(2.01 + 83996.85*L75/10)+56*COS(5.24 + 71430.7*L75/10)+49*COS(3.25 + 2544.31*L75/10)+47*COS(2.58 + 775.52*L75/10)+45*COS(5.54 + 9437.76*L75/10)+43*COS(6.01 + 6275.96*L75/10)+39*COS(5.36 + 4694*L75/10)+38*COS(2.39 + 8827.39*L75/10)+37*COS(0.83 + 19651.05*L75/10)+37*COS(4.9 + 12139.55*L75/10)+36*COS(1.67 + 12036.46*L75/10)+35*COS(1.84 + 2942.46*L75/10)+33*COS(0.24 + 7084.9*L75/10)+32*COS(0.18 + 5088.63*L75/10)+32*COS(1.78 + 398.15*L75/10)+28*COS(1.21 + 6286.6*L75/10)+28*COS(1.9 + 6279.55*L75/10)+26*COS(4.59 + 10447.39*L75/10) +24.6*COS(3.787 + 8429.241*L75/10)+23.6*COS(0.269 + 796.3*L75/10)+27.8*COS(1.899 + 6279.55*L75/10)+23.9*COS(4.996 + 5856.48*L75/10)+20.3*COS(4.653 + 2146.165*L75/10))/100000000 + (103019*COS(1.10749 + 6283.07585*L75/10) +1721*COS(1.0644 + 12566.1517*L75/10) +702*COS(3.142 + 0*L75/10) +32*COS(1.02 + 18849.23*L75/10) +31*COS(2.84 + 5507.55*L75/10) +25*COS(1.32 + 5223.69*L75/10) +18*COS(1.42 + 1577.34*L75/10) +10*COS(5.91 + 10977.08*L75/10) +9*COS(1.42 + 6275.96*L75/10) +9*COS(0.27 + 5486.78*L75/10))*L75/1000000000  + (4359*COS(5.7846 + 6283.0758*L75/10)*L75^2+124*COS(5.579 + 12566.152*L75/10)*L75^2)/10000000000</f>
        <v>0.994435632332822</v>
      </c>
      <c r="AE75" s="10" t="n">
        <f aca="false">2*959.63/AD75</f>
        <v>1929.99922528687</v>
      </c>
      <c r="AF75" s="0"/>
      <c r="AG75" s="0"/>
    </row>
    <row r="76" customFormat="false" ht="12.8" hidden="false" customHeight="false" outlineLevel="0" collapsed="false">
      <c r="D76" s="28" t="n">
        <f aca="false">K76-INT(275*E76/9)+IF($A$8="leap year",1,2)*INT((E76+9)/12)+30</f>
        <v>16</v>
      </c>
      <c r="E76" s="28" t="n">
        <f aca="false">IF(K76&lt;32,1,INT(9*(IF($A$8="leap year",1,2)+K76)/275+0.98))</f>
        <v>3</v>
      </c>
      <c r="F76" s="20" t="n">
        <f aca="false">ASIN(Y76)*180/PI()</f>
        <v>26.7373135074137</v>
      </c>
      <c r="G76" s="21" t="n">
        <f aca="false">F76+1.02/(TAN($A$10*(F76+10.3/(F76+5.11)))*60)</f>
        <v>26.7705906399711</v>
      </c>
      <c r="H76" s="21" t="n">
        <f aca="false">IF(X76&gt;180,AB76-180,AB76+180)</f>
        <v>229.565847850052</v>
      </c>
      <c r="I76" s="13" t="n">
        <f aca="false">IF(ABS(4*(N76-0.0057183-V76))&lt;20,4*(N76-0.0057183-V76),4*(N76-0.0057183-V76-360))</f>
        <v>-8.61615450952286</v>
      </c>
      <c r="J76" s="29" t="n">
        <f aca="false">INT(365.25*(IF(E76&gt;2,$A$5,$A$5-1)+4716))+INT(30.6001*(IF(E76&lt;3,E76+12,E76)+1))+D76+$C$2/24+2-INT(IF(E76&gt;2,$A$5,$A$5-1)/100)+INT(INT(IF(E76&gt;2,$A$5,$A$5-1)/100)/4)-1524.5</f>
        <v>2459655.125</v>
      </c>
      <c r="K76" s="7" t="n">
        <v>75</v>
      </c>
      <c r="L76" s="30" t="n">
        <f aca="false">(J76-2451545)/36525</f>
        <v>0.222043121149897</v>
      </c>
      <c r="M76" s="6" t="n">
        <f aca="false">MOD(357.5291 + 35999.0503*L76 - 0.0001559*L76^2 - 0.00000048*L76^3,360)</f>
        <v>70.8705793525332</v>
      </c>
      <c r="N76" s="6" t="n">
        <f aca="false">MOD(280.46645 + 36000.76983*L76 + 0.0003032*L76^2,360)</f>
        <v>354.189761800973</v>
      </c>
      <c r="O76" s="6" t="n">
        <f aca="false"> MOD((1.9146 - 0.004817*L76 - 0.000014*L76^2)*SIN(M76*$A$10) + (0.019993 - 0.000101*L76)*SIN(2*M76*$A$10) + 0.00029*SIN(3*M76*$A$10),360)</f>
        <v>1.82007586872667</v>
      </c>
      <c r="P76" s="6" t="n">
        <f aca="false">MOD(N76+O76,360)</f>
        <v>356.0098376697</v>
      </c>
      <c r="Q76" s="31" t="n">
        <f aca="false">COS(P76*$A$10)</f>
        <v>0.997576012722772</v>
      </c>
      <c r="R76" s="7" t="n">
        <f aca="false">COS((23.4393-46.815*L76/3600)*$A$10)*SIN(P76*$A$10)</f>
        <v>-0.0638445553098046</v>
      </c>
      <c r="S76" s="7" t="n">
        <f aca="false">SIN((23.4393-46.815*L76/3600)*$A$10)*SIN(P76*$A$10)</f>
        <v>-0.0276761918881445</v>
      </c>
      <c r="T76" s="31" t="n">
        <f aca="false">SQRT(1-S76^2)</f>
        <v>0.999616940834123</v>
      </c>
      <c r="U76" s="6" t="n">
        <f aca="false">ATAN(S76/T76)/$A$10</f>
        <v>-1.58593149522193</v>
      </c>
      <c r="V76" s="6" t="n">
        <f aca="false">IF(2*ATAN(R76/(Q76+T76))/$A$10&gt;0, 2*ATAN(R76/(Q76+T76))/$A$10, 2*ATAN(R76/(Q76+T76))/$A$10+360)</f>
        <v>356.338082128354</v>
      </c>
      <c r="W76" s="6" t="n">
        <f aca="false"> MOD(280.46061837 + 360.98564736629*(J76-2451545) + 0.000387933*L76^2 - L76^3/3871000010  + $B$7,360)</f>
        <v>39.1839840286411</v>
      </c>
      <c r="X76" s="6" t="n">
        <f aca="false">IF(W76-V76&gt;0,W76-V76,W76-V76+360)</f>
        <v>42.845901900287</v>
      </c>
      <c r="Y76" s="31" t="n">
        <f aca="false">SIN($A$10*$B$5)*SIN(U76*$A$10) +COS($A$10*$B$5)* COS(U76*$A$10)*COS(X76*$A$10)</f>
        <v>0.449900705655788</v>
      </c>
      <c r="Z76" s="6" t="n">
        <f aca="false">SIN($A$10*X76)</f>
        <v>0.680028905982574</v>
      </c>
      <c r="AA76" s="6" t="n">
        <f aca="false">COS($A$10*X76)*SIN($A$10*$B$5) - TAN($A$10*U76)*COS($A$10*$B$5)</f>
        <v>0.579449256782074</v>
      </c>
      <c r="AB76" s="6" t="n">
        <f aca="false">IF(OR(AND(Z76*AA76&gt;0), AND(Z76&lt;0,AA76&gt;0)), MOD(ATAN2(AA76,Z76)/$A$10+360,360),  ATAN2(AA76,Z76)/$A$10)</f>
        <v>49.5658478500524</v>
      </c>
      <c r="AC76" s="16" t="n">
        <f aca="false">P76-P75</f>
        <v>0.996156128503401</v>
      </c>
      <c r="AD76" s="17" t="n">
        <f aca="false">(100013989+1670700*COS(3.0984635 + 6283.07585*L76/10)+13956*COS(3.05525 + 12566.1517*L76/10)+3084*COS(5.1985 + 77713.7715*L76/10) +1628*COS(1.1739 + 5753.3849*L76/10)+1576*COS(2.8469 + 7860.4194*L76/10)+925*COS(5.453 + 11506.77*L76/10)+542*COS(4.564 + 3930.21*L76/10)+472*COS(3.661 + 5884.927*L76/10)+346*COS(0.964 + 5507.553*L76/10)+329*COS(5.9 + 5223.694*L76/10)+307*COS(0.299 + 5573.143*L76/10)+243*COS(4.273 + 11790.629*L76/10)+212*COS(5.847 + 1577.344*L76/10)+186*COS(5.022 + 10977.079*L76/10)+175*COS(3.012 + 18849.228*L76/10)+110*COS(5.055 + 5486.778*L76/10)+98*COS(0.89 + 6069.78*L76/10)+86*COS(5.69 + 15720.84*L76/10)+86*COS(1.27 + 161000.69*L76/10)+65*COS(0.27 + 17260.15*L76/10)+63*COS(0.92 + 529.69*L76/10)+57*COS(2.01 + 83996.85*L76/10)+56*COS(5.24 + 71430.7*L76/10)+49*COS(3.25 + 2544.31*L76/10)+47*COS(2.58 + 775.52*L76/10)+45*COS(5.54 + 9437.76*L76/10)+43*COS(6.01 + 6275.96*L76/10)+39*COS(5.36 + 4694*L76/10)+38*COS(2.39 + 8827.39*L76/10)+37*COS(0.83 + 19651.05*L76/10)+37*COS(4.9 + 12139.55*L76/10)+36*COS(1.67 + 12036.46*L76/10)+35*COS(1.84 + 2942.46*L76/10)+33*COS(0.24 + 7084.9*L76/10)+32*COS(0.18 + 5088.63*L76/10)+32*COS(1.78 + 398.15*L76/10)+28*COS(1.21 + 6286.6*L76/10)+28*COS(1.9 + 6279.55*L76/10)+26*COS(4.59 + 10447.39*L76/10) +24.6*COS(3.787 + 8429.241*L76/10)+23.6*COS(0.269 + 796.3*L76/10)+27.8*COS(1.899 + 6279.55*L76/10)+23.9*COS(4.996 + 5856.48*L76/10)+20.3*COS(4.653 + 2146.165*L76/10))/100000000 + (103019*COS(1.10749 + 6283.07585*L76/10) +1721*COS(1.0644 + 12566.1517*L76/10) +702*COS(3.142 + 0*L76/10) +32*COS(1.02 + 18849.23*L76/10) +31*COS(2.84 + 5507.55*L76/10) +25*COS(1.32 + 5223.69*L76/10) +18*COS(1.42 + 1577.34*L76/10) +10*COS(5.91 + 10977.08*L76/10) +9*COS(1.42 + 6275.96*L76/10) +9*COS(0.27 + 5486.78*L76/10))*L76/1000000000  + (4359*COS(5.7846 + 6283.0758*L76/10)*L76^2+124*COS(5.579 + 12566.152*L76/10)*L76^2)/10000000000</f>
        <v>0.994706210128017</v>
      </c>
      <c r="AE76" s="10" t="n">
        <f aca="false">2*959.63/AD76</f>
        <v>1929.47423114308</v>
      </c>
      <c r="AF76" s="0"/>
      <c r="AG76" s="0"/>
    </row>
    <row r="77" customFormat="false" ht="12.8" hidden="false" customHeight="false" outlineLevel="0" collapsed="false">
      <c r="D77" s="28" t="n">
        <f aca="false">K77-INT(275*E77/9)+IF($A$8="leap year",1,2)*INT((E77+9)/12)+30</f>
        <v>17</v>
      </c>
      <c r="E77" s="28" t="n">
        <f aca="false">IF(K77&lt;32,1,INT(9*(IF($A$8="leap year",1,2)+K77)/275+0.98))</f>
        <v>3</v>
      </c>
      <c r="F77" s="20" t="n">
        <f aca="false">ASIN(Y77)*180/PI()</f>
        <v>27.0467354453443</v>
      </c>
      <c r="G77" s="21" t="n">
        <f aca="false">F77+1.02/(TAN($A$10*(F77+10.3/(F77+5.11)))*60)</f>
        <v>27.0795779955353</v>
      </c>
      <c r="H77" s="21" t="n">
        <f aca="false">IF(X77&gt;180,AB77-180,AB77+180)</f>
        <v>229.853240214354</v>
      </c>
      <c r="I77" s="13" t="n">
        <f aca="false">IF(ABS(4*(N77-0.0057183-V77))&lt;20,4*(N77-0.0057183-V77),4*(N77-0.0057183-V77-360))</f>
        <v>-8.32961126748205</v>
      </c>
      <c r="J77" s="29" t="n">
        <f aca="false">INT(365.25*(IF(E77&gt;2,$A$5,$A$5-1)+4716))+INT(30.6001*(IF(E77&lt;3,E77+12,E77)+1))+D77+$C$2/24+2-INT(IF(E77&gt;2,$A$5,$A$5-1)/100)+INT(INT(IF(E77&gt;2,$A$5,$A$5-1)/100)/4)-1524.5</f>
        <v>2459656.125</v>
      </c>
      <c r="K77" s="7" t="n">
        <v>76</v>
      </c>
      <c r="L77" s="30" t="n">
        <f aca="false">(J77-2451545)/36525</f>
        <v>0.222070499657769</v>
      </c>
      <c r="M77" s="6" t="n">
        <f aca="false">MOD(357.5291 + 35999.0503*L77 - 0.0001559*L77^2 - 0.00000048*L77^3,360)</f>
        <v>71.8561796326339</v>
      </c>
      <c r="N77" s="6" t="n">
        <f aca="false">MOD(280.46645 + 36000.76983*L77 + 0.0003032*L77^2,360)</f>
        <v>355.175409164824</v>
      </c>
      <c r="O77" s="6" t="n">
        <f aca="false"> MOD((1.9146 - 0.004817*L77 - 0.000014*L77^2)*SIN(M77*$A$10) + (0.019993 - 0.000101*L77)*SIN(2*M77*$A$10) + 0.00029*SIN(3*M77*$A$10),360)</f>
        <v>1.83003546431602</v>
      </c>
      <c r="P77" s="6" t="n">
        <f aca="false">MOD(N77+O77,360)</f>
        <v>357.00544462914</v>
      </c>
      <c r="Q77" s="31" t="n">
        <f aca="false">COS(P77*$A$10)</f>
        <v>0.998634503559194</v>
      </c>
      <c r="R77" s="7" t="n">
        <f aca="false">COS((23.4393-46.815*L77/3600)*$A$10)*SIN(P77*$A$10)</f>
        <v>-0.0479312791161369</v>
      </c>
      <c r="S77" s="7" t="n">
        <f aca="false">SIN((23.4393-46.815*L77/3600)*$A$10)*SIN(P77*$A$10)</f>
        <v>-0.0207778916970485</v>
      </c>
      <c r="T77" s="31" t="n">
        <f aca="false">SQRT(1-S77^2)</f>
        <v>0.999784116305428</v>
      </c>
      <c r="U77" s="6" t="n">
        <f aca="false">ATAN(S77/T77)/$A$10</f>
        <v>-1.19057117762207</v>
      </c>
      <c r="V77" s="6" t="n">
        <f aca="false">IF(2*ATAN(R77/(Q77+T77))/$A$10&gt;0, 2*ATAN(R77/(Q77+T77))/$A$10, 2*ATAN(R77/(Q77+T77))/$A$10+360)</f>
        <v>357.252093681694</v>
      </c>
      <c r="W77" s="6" t="n">
        <f aca="false"> MOD(280.46061837 + 360.98564736629*(J77-2451545) + 0.000387933*L77^2 - L77^3/3871000010  + $B$7,360)</f>
        <v>40.1696314001456</v>
      </c>
      <c r="X77" s="6" t="n">
        <f aca="false">IF(W77-V77&gt;0,W77-V77,W77-V77+360)</f>
        <v>42.9175377184515</v>
      </c>
      <c r="Y77" s="31" t="n">
        <f aca="false">SIN($A$10*$B$5)*SIN(U77*$A$10) +COS($A$10*$B$5)* COS(U77*$A$10)*COS(X77*$A$10)</f>
        <v>0.454717131422486</v>
      </c>
      <c r="Z77" s="6" t="n">
        <f aca="false">SIN($A$10*X77)</f>
        <v>0.680945061803834</v>
      </c>
      <c r="AA77" s="6" t="n">
        <f aca="false">COS($A$10*X77)*SIN($A$10*$B$5) - TAN($A$10*U77)*COS($A$10*$B$5)</f>
        <v>0.574359431007883</v>
      </c>
      <c r="AB77" s="6" t="n">
        <f aca="false">IF(OR(AND(Z77*AA77&gt;0), AND(Z77&lt;0,AA77&gt;0)), MOD(ATAN2(AA77,Z77)/$A$10+360,360),  ATAN2(AA77,Z77)/$A$10)</f>
        <v>49.8532402143544</v>
      </c>
      <c r="AC77" s="16" t="n">
        <f aca="false">P77-P76</f>
        <v>0.995606959439499</v>
      </c>
      <c r="AD77" s="17" t="n">
        <f aca="false">(100013989+1670700*COS(3.0984635 + 6283.07585*L77/10)+13956*COS(3.05525 + 12566.1517*L77/10)+3084*COS(5.1985 + 77713.7715*L77/10) +1628*COS(1.1739 + 5753.3849*L77/10)+1576*COS(2.8469 + 7860.4194*L77/10)+925*COS(5.453 + 11506.77*L77/10)+542*COS(4.564 + 3930.21*L77/10)+472*COS(3.661 + 5884.927*L77/10)+346*COS(0.964 + 5507.553*L77/10)+329*COS(5.9 + 5223.694*L77/10)+307*COS(0.299 + 5573.143*L77/10)+243*COS(4.273 + 11790.629*L77/10)+212*COS(5.847 + 1577.344*L77/10)+186*COS(5.022 + 10977.079*L77/10)+175*COS(3.012 + 18849.228*L77/10)+110*COS(5.055 + 5486.778*L77/10)+98*COS(0.89 + 6069.78*L77/10)+86*COS(5.69 + 15720.84*L77/10)+86*COS(1.27 + 161000.69*L77/10)+65*COS(0.27 + 17260.15*L77/10)+63*COS(0.92 + 529.69*L77/10)+57*COS(2.01 + 83996.85*L77/10)+56*COS(5.24 + 71430.7*L77/10)+49*COS(3.25 + 2544.31*L77/10)+47*COS(2.58 + 775.52*L77/10)+45*COS(5.54 + 9437.76*L77/10)+43*COS(6.01 + 6275.96*L77/10)+39*COS(5.36 + 4694*L77/10)+38*COS(2.39 + 8827.39*L77/10)+37*COS(0.83 + 19651.05*L77/10)+37*COS(4.9 + 12139.55*L77/10)+36*COS(1.67 + 12036.46*L77/10)+35*COS(1.84 + 2942.46*L77/10)+33*COS(0.24 + 7084.9*L77/10)+32*COS(0.18 + 5088.63*L77/10)+32*COS(1.78 + 398.15*L77/10)+28*COS(1.21 + 6286.6*L77/10)+28*COS(1.9 + 6279.55*L77/10)+26*COS(4.59 + 10447.39*L77/10) +24.6*COS(3.787 + 8429.241*L77/10)+23.6*COS(0.269 + 796.3*L77/10)+27.8*COS(1.899 + 6279.55*L77/10)+23.9*COS(4.996 + 5856.48*L77/10)+20.3*COS(4.653 + 2146.165*L77/10))/100000000 + (103019*COS(1.10749 + 6283.07585*L77/10) +1721*COS(1.0644 + 12566.1517*L77/10) +702*COS(3.142 + 0*L77/10) +32*COS(1.02 + 18849.23*L77/10) +31*COS(2.84 + 5507.55*L77/10) +25*COS(1.32 + 5223.69*L77/10) +18*COS(1.42 + 1577.34*L77/10) +10*COS(5.91 + 10977.08*L77/10) +9*COS(1.42 + 6275.96*L77/10) +9*COS(0.27 + 5486.78*L77/10))*L77/1000000000  + (4359*COS(5.7846 + 6283.0758*L77/10)*L77^2+124*COS(5.579 + 12566.152*L77/10)*L77^2)/10000000000</f>
        <v>0.994979548006879</v>
      </c>
      <c r="AE77" s="10" t="n">
        <f aca="false">2*959.63/AD77</f>
        <v>1928.94417161098</v>
      </c>
      <c r="AF77" s="0"/>
      <c r="AG77" s="0"/>
    </row>
    <row r="78" customFormat="false" ht="12.8" hidden="false" customHeight="false" outlineLevel="0" collapsed="false">
      <c r="D78" s="28" t="n">
        <f aca="false">K78-INT(275*E78/9)+IF($A$8="leap year",1,2)*INT((E78+9)/12)+30</f>
        <v>18</v>
      </c>
      <c r="E78" s="28" t="n">
        <f aca="false">IF(K78&lt;32,1,INT(9*(IF($A$8="leap year",1,2)+K78)/275+0.98))</f>
        <v>3</v>
      </c>
      <c r="F78" s="20" t="n">
        <f aca="false">ASIN(Y78)*180/PI()</f>
        <v>27.3552520825146</v>
      </c>
      <c r="G78" s="21" t="n">
        <f aca="false">F78+1.02/(TAN($A$10*(F78+10.3/(F78+5.11)))*60)</f>
        <v>27.3876700871747</v>
      </c>
      <c r="H78" s="21" t="n">
        <f aca="false">IF(X78&gt;180,AB78-180,AB78+180)</f>
        <v>230.143038128124</v>
      </c>
      <c r="I78" s="13" t="n">
        <f aca="false">IF(ABS(4*(N78-0.0057183-V78))&lt;20,4*(N78-0.0057183-V78),4*(N78-0.0057183-V78-360))</f>
        <v>-8.03999445623003</v>
      </c>
      <c r="J78" s="29" t="n">
        <f aca="false">INT(365.25*(IF(E78&gt;2,$A$5,$A$5-1)+4716))+INT(30.6001*(IF(E78&lt;3,E78+12,E78)+1))+D78+$C$2/24+2-INT(IF(E78&gt;2,$A$5,$A$5-1)/100)+INT(INT(IF(E78&gt;2,$A$5,$A$5-1)/100)/4)-1524.5</f>
        <v>2459657.125</v>
      </c>
      <c r="K78" s="7" t="n">
        <v>77</v>
      </c>
      <c r="L78" s="30" t="n">
        <f aca="false">(J78-2451545)/36525</f>
        <v>0.22209787816564</v>
      </c>
      <c r="M78" s="6" t="n">
        <f aca="false">MOD(357.5291 + 35999.0503*L78 - 0.0001559*L78^2 - 0.00000048*L78^3,360)</f>
        <v>72.8417799127346</v>
      </c>
      <c r="N78" s="6" t="n">
        <f aca="false">MOD(280.46645 + 36000.76983*L78 + 0.0003032*L78^2,360)</f>
        <v>356.161056528674</v>
      </c>
      <c r="O78" s="6" t="n">
        <f aca="false"> MOD((1.9146 - 0.004817*L78 - 0.000014*L78^2)*SIN(M78*$A$10) + (0.019993 - 0.000101*L78)*SIN(2*M78*$A$10) + 0.00029*SIN(3*M78*$A$10),360)</f>
        <v>1.83944345847079</v>
      </c>
      <c r="P78" s="6" t="n">
        <f aca="false">MOD(N78+O78,360)</f>
        <v>358.000499987144</v>
      </c>
      <c r="Q78" s="31" t="n">
        <f aca="false">COS(P78*$A$10)</f>
        <v>0.999391131528776</v>
      </c>
      <c r="R78" s="7" t="n">
        <f aca="false">COS((23.4393-46.815*L78/3600)*$A$10)*SIN(P78*$A$10)</f>
        <v>-0.0320123581546837</v>
      </c>
      <c r="S78" s="7" t="n">
        <f aca="false">SIN((23.4393-46.815*L78/3600)*$A$10)*SIN(P78*$A$10)</f>
        <v>-0.0138771447715194</v>
      </c>
      <c r="T78" s="31" t="n">
        <f aca="false">SQRT(1-S78^2)</f>
        <v>0.9999037077904</v>
      </c>
      <c r="U78" s="6" t="n">
        <f aca="false">ATAN(S78/T78)/$A$10</f>
        <v>-0.795127348787044</v>
      </c>
      <c r="V78" s="6" t="n">
        <f aca="false">IF(2*ATAN(R78/(Q78+T78))/$A$10&gt;0, 2*ATAN(R78/(Q78+T78))/$A$10, 2*ATAN(R78/(Q78+T78))/$A$10+360)</f>
        <v>358.165336842731</v>
      </c>
      <c r="W78" s="6" t="n">
        <f aca="false"> MOD(280.46061837 + 360.98564736629*(J78-2451545) + 0.000387933*L78^2 - L78^3/3871000010  + $B$7,360)</f>
        <v>41.1552787711844</v>
      </c>
      <c r="X78" s="6" t="n">
        <f aca="false">IF(W78-V78&gt;0,W78-V78,W78-V78+360)</f>
        <v>42.9899419284532</v>
      </c>
      <c r="Y78" s="31" t="n">
        <f aca="false">SIN($A$10*$B$5)*SIN(U78*$A$10) +COS($A$10*$B$5)* COS(U78*$A$10)*COS(X78*$A$10)</f>
        <v>0.459506262024603</v>
      </c>
      <c r="Z78" s="6" t="n">
        <f aca="false">SIN($A$10*X78)</f>
        <v>0.68186996299783</v>
      </c>
      <c r="AA78" s="6" t="n">
        <f aca="false">COS($A$10*X78)*SIN($A$10*$B$5) - TAN($A$10*U78)*COS($A$10*$B$5)</f>
        <v>0.56926205885869</v>
      </c>
      <c r="AB78" s="6" t="n">
        <f aca="false">IF(OR(AND(Z78*AA78&gt;0), AND(Z78&lt;0,AA78&gt;0)), MOD(ATAN2(AA78,Z78)/$A$10+360,360),  ATAN2(AA78,Z78)/$A$10)</f>
        <v>50.1430381281236</v>
      </c>
      <c r="AC78" s="16" t="n">
        <f aca="false">P78-P77</f>
        <v>0.99505535800489</v>
      </c>
      <c r="AD78" s="17" t="n">
        <f aca="false">(100013989+1670700*COS(3.0984635 + 6283.07585*L78/10)+13956*COS(3.05525 + 12566.1517*L78/10)+3084*COS(5.1985 + 77713.7715*L78/10) +1628*COS(1.1739 + 5753.3849*L78/10)+1576*COS(2.8469 + 7860.4194*L78/10)+925*COS(5.453 + 11506.77*L78/10)+542*COS(4.564 + 3930.21*L78/10)+472*COS(3.661 + 5884.927*L78/10)+346*COS(0.964 + 5507.553*L78/10)+329*COS(5.9 + 5223.694*L78/10)+307*COS(0.299 + 5573.143*L78/10)+243*COS(4.273 + 11790.629*L78/10)+212*COS(5.847 + 1577.344*L78/10)+186*COS(5.022 + 10977.079*L78/10)+175*COS(3.012 + 18849.228*L78/10)+110*COS(5.055 + 5486.778*L78/10)+98*COS(0.89 + 6069.78*L78/10)+86*COS(5.69 + 15720.84*L78/10)+86*COS(1.27 + 161000.69*L78/10)+65*COS(0.27 + 17260.15*L78/10)+63*COS(0.92 + 529.69*L78/10)+57*COS(2.01 + 83996.85*L78/10)+56*COS(5.24 + 71430.7*L78/10)+49*COS(3.25 + 2544.31*L78/10)+47*COS(2.58 + 775.52*L78/10)+45*COS(5.54 + 9437.76*L78/10)+43*COS(6.01 + 6275.96*L78/10)+39*COS(5.36 + 4694*L78/10)+38*COS(2.39 + 8827.39*L78/10)+37*COS(0.83 + 19651.05*L78/10)+37*COS(4.9 + 12139.55*L78/10)+36*COS(1.67 + 12036.46*L78/10)+35*COS(1.84 + 2942.46*L78/10)+33*COS(0.24 + 7084.9*L78/10)+32*COS(0.18 + 5088.63*L78/10)+32*COS(1.78 + 398.15*L78/10)+28*COS(1.21 + 6286.6*L78/10)+28*COS(1.9 + 6279.55*L78/10)+26*COS(4.59 + 10447.39*L78/10) +24.6*COS(3.787 + 8429.241*L78/10)+23.6*COS(0.269 + 796.3*L78/10)+27.8*COS(1.899 + 6279.55*L78/10)+23.9*COS(4.996 + 5856.48*L78/10)+20.3*COS(4.653 + 2146.165*L78/10))/100000000 + (103019*COS(1.10749 + 6283.07585*L78/10) +1721*COS(1.0644 + 12566.1517*L78/10) +702*COS(3.142 + 0*L78/10) +32*COS(1.02 + 18849.23*L78/10) +31*COS(2.84 + 5507.55*L78/10) +25*COS(1.32 + 5223.69*L78/10) +18*COS(1.42 + 1577.34*L78/10) +10*COS(5.91 + 10977.08*L78/10) +9*COS(1.42 + 6275.96*L78/10) +9*COS(0.27 + 5486.78*L78/10))*L78/1000000000  + (4359*COS(5.7846 + 6283.0758*L78/10)*L78^2+124*COS(5.579 + 12566.152*L78/10)*L78^2)/10000000000</f>
        <v>0.995255679936415</v>
      </c>
      <c r="AE78" s="10" t="n">
        <f aca="false">2*959.63/AD78</f>
        <v>1928.40898945949</v>
      </c>
      <c r="AF78" s="0"/>
      <c r="AG78" s="0"/>
    </row>
    <row r="79" customFormat="false" ht="12.8" hidden="false" customHeight="false" outlineLevel="0" collapsed="false">
      <c r="D79" s="28" t="n">
        <f aca="false">K79-INT(275*E79/9)+IF($A$8="leap year",1,2)*INT((E79+9)/12)+30</f>
        <v>19</v>
      </c>
      <c r="E79" s="28" t="n">
        <f aca="false">IF(K79&lt;32,1,INT(9*(IF($A$8="leap year",1,2)+K79)/275+0.98))</f>
        <v>3</v>
      </c>
      <c r="F79" s="20" t="n">
        <f aca="false">ASIN(Y79)*180/PI()</f>
        <v>27.6628047417322</v>
      </c>
      <c r="G79" s="21" t="n">
        <f aca="false">F79+1.02/(TAN($A$10*(F79+10.3/(F79+5.11)))*60)</f>
        <v>27.6948079565507</v>
      </c>
      <c r="H79" s="21" t="n">
        <f aca="false">IF(X79&gt;180,AB79-180,AB79+180)</f>
        <v>230.435126198607</v>
      </c>
      <c r="I79" s="13" t="n">
        <f aca="false">IF(ABS(4*(N79-0.0057183-V79))&lt;20,4*(N79-0.0057183-V79),4*(N79-0.0057183-V79-360))</f>
        <v>-7.74764499409821</v>
      </c>
      <c r="J79" s="29" t="n">
        <f aca="false">INT(365.25*(IF(E79&gt;2,$A$5,$A$5-1)+4716))+INT(30.6001*(IF(E79&lt;3,E79+12,E79)+1))+D79+$C$2/24+2-INT(IF(E79&gt;2,$A$5,$A$5-1)/100)+INT(INT(IF(E79&gt;2,$A$5,$A$5-1)/100)/4)-1524.5</f>
        <v>2459658.125</v>
      </c>
      <c r="K79" s="7" t="n">
        <v>78</v>
      </c>
      <c r="L79" s="30" t="n">
        <f aca="false">(J79-2451545)/36525</f>
        <v>0.222125256673511</v>
      </c>
      <c r="M79" s="6" t="n">
        <f aca="false">MOD(357.5291 + 35999.0503*L79 - 0.0001559*L79^2 - 0.00000048*L79^3,360)</f>
        <v>73.8273801928372</v>
      </c>
      <c r="N79" s="6" t="n">
        <f aca="false">MOD(280.46645 + 36000.76983*L79 + 0.0003032*L79^2,360)</f>
        <v>357.146703892528</v>
      </c>
      <c r="O79" s="6" t="n">
        <f aca="false"> MOD((1.9146 - 0.004817*L79 - 0.000014*L79^2)*SIN(M79*$A$10) + (0.019993 - 0.000101*L79)*SIN(2*M79*$A$10) + 0.00029*SIN(3*M79*$A$10),360)</f>
        <v>1.84829759339106</v>
      </c>
      <c r="P79" s="6" t="n">
        <f aca="false">MOD(N79+O79,360)</f>
        <v>358.995001485919</v>
      </c>
      <c r="Q79" s="31" t="n">
        <f aca="false">COS(P79*$A$10)</f>
        <v>0.999846168794358</v>
      </c>
      <c r="R79" s="7" t="n">
        <f aca="false">COS((23.4393-46.815*L79/3600)*$A$10)*SIN(P79*$A$10)</f>
        <v>-0.0160926498486974</v>
      </c>
      <c r="S79" s="7" t="n">
        <f aca="false">SIN((23.4393-46.815*L79/3600)*$A$10)*SIN(P79*$A$10)</f>
        <v>-0.0069760567723841</v>
      </c>
      <c r="T79" s="31" t="n">
        <f aca="false">SQRT(1-S79^2)</f>
        <v>0.999975667019907</v>
      </c>
      <c r="U79" s="6" t="n">
        <f aca="false">ATAN(S79/T79)/$A$10</f>
        <v>-0.399701852685598</v>
      </c>
      <c r="V79" s="6" t="n">
        <f aca="false">IF(2*ATAN(R79/(Q79+T79))/$A$10&gt;0, 2*ATAN(R79/(Q79+T79))/$A$10, 2*ATAN(R79/(Q79+T79))/$A$10+360)</f>
        <v>359.077896841052</v>
      </c>
      <c r="W79" s="6" t="n">
        <f aca="false"> MOD(280.46061837 + 360.98564736629*(J79-2451545) + 0.000387933*L79^2 - L79^3/3871000010  + $B$7,360)</f>
        <v>42.1409261422232</v>
      </c>
      <c r="X79" s="6" t="n">
        <f aca="false">IF(W79-V79&gt;0,W79-V79,W79-V79+360)</f>
        <v>43.0630293011711</v>
      </c>
      <c r="Y79" s="31" t="n">
        <f aca="false">SIN($A$10*$B$5)*SIN(U79*$A$10) +COS($A$10*$B$5)* COS(U79*$A$10)*COS(X79*$A$10)</f>
        <v>0.464267168226174</v>
      </c>
      <c r="Z79" s="6" t="n">
        <f aca="false">SIN($A$10*X79)</f>
        <v>0.682802486650969</v>
      </c>
      <c r="AA79" s="6" t="n">
        <f aca="false">COS($A$10*X79)*SIN($A$10*$B$5) - TAN($A$10*U79)*COS($A$10*$B$5)</f>
        <v>0.564158611055664</v>
      </c>
      <c r="AB79" s="6" t="n">
        <f aca="false">IF(OR(AND(Z79*AA79&gt;0), AND(Z79&lt;0,AA79&gt;0)), MOD(ATAN2(AA79,Z79)/$A$10+360,360),  ATAN2(AA79,Z79)/$A$10)</f>
        <v>50.4351261986068</v>
      </c>
      <c r="AC79" s="16" t="n">
        <f aca="false">P79-P78</f>
        <v>0.994501498774071</v>
      </c>
      <c r="AD79" s="17" t="n">
        <f aca="false">(100013989+1670700*COS(3.0984635 + 6283.07585*L79/10)+13956*COS(3.05525 + 12566.1517*L79/10)+3084*COS(5.1985 + 77713.7715*L79/10) +1628*COS(1.1739 + 5753.3849*L79/10)+1576*COS(2.8469 + 7860.4194*L79/10)+925*COS(5.453 + 11506.77*L79/10)+542*COS(4.564 + 3930.21*L79/10)+472*COS(3.661 + 5884.927*L79/10)+346*COS(0.964 + 5507.553*L79/10)+329*COS(5.9 + 5223.694*L79/10)+307*COS(0.299 + 5573.143*L79/10)+243*COS(4.273 + 11790.629*L79/10)+212*COS(5.847 + 1577.344*L79/10)+186*COS(5.022 + 10977.079*L79/10)+175*COS(3.012 + 18849.228*L79/10)+110*COS(5.055 + 5486.778*L79/10)+98*COS(0.89 + 6069.78*L79/10)+86*COS(5.69 + 15720.84*L79/10)+86*COS(1.27 + 161000.69*L79/10)+65*COS(0.27 + 17260.15*L79/10)+63*COS(0.92 + 529.69*L79/10)+57*COS(2.01 + 83996.85*L79/10)+56*COS(5.24 + 71430.7*L79/10)+49*COS(3.25 + 2544.31*L79/10)+47*COS(2.58 + 775.52*L79/10)+45*COS(5.54 + 9437.76*L79/10)+43*COS(6.01 + 6275.96*L79/10)+39*COS(5.36 + 4694*L79/10)+38*COS(2.39 + 8827.39*L79/10)+37*COS(0.83 + 19651.05*L79/10)+37*COS(4.9 + 12139.55*L79/10)+36*COS(1.67 + 12036.46*L79/10)+35*COS(1.84 + 2942.46*L79/10)+33*COS(0.24 + 7084.9*L79/10)+32*COS(0.18 + 5088.63*L79/10)+32*COS(1.78 + 398.15*L79/10)+28*COS(1.21 + 6286.6*L79/10)+28*COS(1.9 + 6279.55*L79/10)+26*COS(4.59 + 10447.39*L79/10) +24.6*COS(3.787 + 8429.241*L79/10)+23.6*COS(0.269 + 796.3*L79/10)+27.8*COS(1.899 + 6279.55*L79/10)+23.9*COS(4.996 + 5856.48*L79/10)+20.3*COS(4.653 + 2146.165*L79/10))/100000000 + (103019*COS(1.10749 + 6283.07585*L79/10) +1721*COS(1.0644 + 12566.1517*L79/10) +702*COS(3.142 + 0*L79/10) +32*COS(1.02 + 18849.23*L79/10) +31*COS(2.84 + 5507.55*L79/10) +25*COS(1.32 + 5223.69*L79/10) +18*COS(1.42 + 1577.34*L79/10) +10*COS(5.91 + 10977.08*L79/10) +9*COS(1.42 + 6275.96*L79/10) +9*COS(0.27 + 5486.78*L79/10))*L79/1000000000  + (4359*COS(5.7846 + 6283.0758*L79/10)*L79^2+124*COS(5.579 + 12566.152*L79/10)*L79^2)/10000000000</f>
        <v>0.995534579775575</v>
      </c>
      <c r="AE79" s="10" t="n">
        <f aca="false">2*959.63/AD79</f>
        <v>1927.86874407985</v>
      </c>
      <c r="AF79" s="0"/>
      <c r="AG79" s="0"/>
    </row>
    <row r="80" customFormat="false" ht="12.8" hidden="false" customHeight="false" outlineLevel="0" collapsed="false">
      <c r="D80" s="28" t="n">
        <f aca="false">K80-INT(275*E80/9)+IF($A$8="leap year",1,2)*INT((E80+9)/12)+30</f>
        <v>20</v>
      </c>
      <c r="E80" s="28" t="n">
        <f aca="false">IF(K80&lt;32,1,INT(9*(IF($A$8="leap year",1,2)+K80)/275+0.98))</f>
        <v>3</v>
      </c>
      <c r="F80" s="20" t="n">
        <f aca="false">ASIN(Y80)*180/PI()</f>
        <v>27.9693361705298</v>
      </c>
      <c r="G80" s="21" t="n">
        <f aca="false">F80+1.02/(TAN($A$10*(F80+10.3/(F80+5.11)))*60)</f>
        <v>28.0009340790774</v>
      </c>
      <c r="H80" s="21" t="n">
        <f aca="false">IF(X80&gt;180,AB80-180,AB80+180)</f>
        <v>230.729387295047</v>
      </c>
      <c r="I80" s="13" t="n">
        <f aca="false">IF(ABS(4*(N80-0.0057183-V80))&lt;20,4*(N80-0.0057183-V80),4*(N80-0.0057183-V80-360))</f>
        <v>-7.4529037285181</v>
      </c>
      <c r="J80" s="29" t="n">
        <f aca="false">INT(365.25*(IF(E80&gt;2,$A$5,$A$5-1)+4716))+INT(30.6001*(IF(E80&lt;3,E80+12,E80)+1))+D80+$C$2/24+2-INT(IF(E80&gt;2,$A$5,$A$5-1)/100)+INT(INT(IF(E80&gt;2,$A$5,$A$5-1)/100)/4)-1524.5</f>
        <v>2459659.125</v>
      </c>
      <c r="K80" s="7" t="n">
        <v>79</v>
      </c>
      <c r="L80" s="30" t="n">
        <f aca="false">(J80-2451545)/36525</f>
        <v>0.222152635181383</v>
      </c>
      <c r="M80" s="6" t="n">
        <f aca="false">MOD(357.5291 + 35999.0503*L80 - 0.0001559*L80^2 - 0.00000048*L80^3,360)</f>
        <v>74.812980472936</v>
      </c>
      <c r="N80" s="6" t="n">
        <f aca="false">MOD(280.46645 + 36000.76983*L80 + 0.0003032*L80^2,360)</f>
        <v>358.132351256379</v>
      </c>
      <c r="O80" s="6" t="n">
        <f aca="false"> MOD((1.9146 - 0.004817*L80 - 0.000014*L80^2)*SIN(M80*$A$10) + (0.019993 - 0.000101*L80)*SIN(2*M80*$A$10) + 0.00029*SIN(3*M80*$A$10),360)</f>
        <v>1.85659578585318</v>
      </c>
      <c r="P80" s="6" t="n">
        <f aca="false">MOD(N80+O80,360)</f>
        <v>359.988947042233</v>
      </c>
      <c r="Q80" s="31" t="n">
        <f aca="false">COS(P80*$A$10)</f>
        <v>0.999999981392769</v>
      </c>
      <c r="R80" s="7" t="n">
        <f aca="false">COS((23.4393-46.815*L80/3600)*$A$10)*SIN(P80*$A$10)</f>
        <v>-0.000176995783884373</v>
      </c>
      <c r="S80" s="7" t="n">
        <f aca="false">SIN((23.4393-46.815*L80/3600)*$A$10)*SIN(P80*$A$10)</f>
        <v>-7.67264948553185E-005</v>
      </c>
      <c r="T80" s="31" t="n">
        <f aca="false">SQRT(1-S80^2)</f>
        <v>0.999999997056522</v>
      </c>
      <c r="U80" s="6" t="n">
        <f aca="false">ATAN(S80/T80)/$A$10</f>
        <v>-0.00439610433635525</v>
      </c>
      <c r="V80" s="6" t="n">
        <f aca="false">IF(2*ATAN(R80/(Q80+T80))/$A$10&gt;0, 2*ATAN(R80/(Q80+T80))/$A$10, 2*ATAN(R80/(Q80+T80))/$A$10+360)</f>
        <v>359.989858888509</v>
      </c>
      <c r="W80" s="6" t="n">
        <f aca="false"> MOD(280.46061837 + 360.98564736629*(J80-2451545) + 0.000387933*L80^2 - L80^3/3871000010  + $B$7,360)</f>
        <v>43.126573513262</v>
      </c>
      <c r="X80" s="6" t="n">
        <f aca="false">IF(W80-V80&gt;0,W80-V80,W80-V80+360)</f>
        <v>43.136714624753</v>
      </c>
      <c r="Y80" s="31" t="n">
        <f aca="false">SIN($A$10*$B$5)*SIN(U80*$A$10) +COS($A$10*$B$5)* COS(U80*$A$10)*COS(X80*$A$10)</f>
        <v>0.468998955456667</v>
      </c>
      <c r="Z80" s="6" t="n">
        <f aca="false">SIN($A$10*X80)</f>
        <v>0.683741514846044</v>
      </c>
      <c r="AA80" s="6" t="n">
        <f aca="false">COS($A$10*X80)*SIN($A$10*$B$5) - TAN($A$10*U80)*COS($A$10*$B$5)</f>
        <v>0.559050556970165</v>
      </c>
      <c r="AB80" s="6" t="n">
        <f aca="false">IF(OR(AND(Z80*AA80&gt;0), AND(Z80&lt;0,AA80&gt;0)), MOD(ATAN2(AA80,Z80)/$A$10+360,360),  ATAN2(AA80,Z80)/$A$10)</f>
        <v>50.7293872950465</v>
      </c>
      <c r="AC80" s="16" t="n">
        <f aca="false">P80-P79</f>
        <v>0.993945556314088</v>
      </c>
      <c r="AD80" s="17" t="n">
        <f aca="false">(100013989+1670700*COS(3.0984635 + 6283.07585*L80/10)+13956*COS(3.05525 + 12566.1517*L80/10)+3084*COS(5.1985 + 77713.7715*L80/10) +1628*COS(1.1739 + 5753.3849*L80/10)+1576*COS(2.8469 + 7860.4194*L80/10)+925*COS(5.453 + 11506.77*L80/10)+542*COS(4.564 + 3930.21*L80/10)+472*COS(3.661 + 5884.927*L80/10)+346*COS(0.964 + 5507.553*L80/10)+329*COS(5.9 + 5223.694*L80/10)+307*COS(0.299 + 5573.143*L80/10)+243*COS(4.273 + 11790.629*L80/10)+212*COS(5.847 + 1577.344*L80/10)+186*COS(5.022 + 10977.079*L80/10)+175*COS(3.012 + 18849.228*L80/10)+110*COS(5.055 + 5486.778*L80/10)+98*COS(0.89 + 6069.78*L80/10)+86*COS(5.69 + 15720.84*L80/10)+86*COS(1.27 + 161000.69*L80/10)+65*COS(0.27 + 17260.15*L80/10)+63*COS(0.92 + 529.69*L80/10)+57*COS(2.01 + 83996.85*L80/10)+56*COS(5.24 + 71430.7*L80/10)+49*COS(3.25 + 2544.31*L80/10)+47*COS(2.58 + 775.52*L80/10)+45*COS(5.54 + 9437.76*L80/10)+43*COS(6.01 + 6275.96*L80/10)+39*COS(5.36 + 4694*L80/10)+38*COS(2.39 + 8827.39*L80/10)+37*COS(0.83 + 19651.05*L80/10)+37*COS(4.9 + 12139.55*L80/10)+36*COS(1.67 + 12036.46*L80/10)+35*COS(1.84 + 2942.46*L80/10)+33*COS(0.24 + 7084.9*L80/10)+32*COS(0.18 + 5088.63*L80/10)+32*COS(1.78 + 398.15*L80/10)+28*COS(1.21 + 6286.6*L80/10)+28*COS(1.9 + 6279.55*L80/10)+26*COS(4.59 + 10447.39*L80/10) +24.6*COS(3.787 + 8429.241*L80/10)+23.6*COS(0.269 + 796.3*L80/10)+27.8*COS(1.899 + 6279.55*L80/10)+23.9*COS(4.996 + 5856.48*L80/10)+20.3*COS(4.653 + 2146.165*L80/10))/100000000 + (103019*COS(1.10749 + 6283.07585*L80/10) +1721*COS(1.0644 + 12566.1517*L80/10) +702*COS(3.142 + 0*L80/10) +32*COS(1.02 + 18849.23*L80/10) +31*COS(2.84 + 5507.55*L80/10) +25*COS(1.32 + 5223.69*L80/10) +18*COS(1.42 + 1577.34*L80/10) +10*COS(5.91 + 10977.08*L80/10) +9*COS(1.42 + 6275.96*L80/10) +9*COS(0.27 + 5486.78*L80/10))*L80/1000000000  + (4359*COS(5.7846 + 6283.0758*L80/10)*L80^2+124*COS(5.579 + 12566.152*L80/10)*L80^2)/10000000000</f>
        <v>0.995816148266349</v>
      </c>
      <c r="AE80" s="10" t="n">
        <f aca="false">2*959.63/AD80</f>
        <v>1927.3236363372</v>
      </c>
      <c r="AF80" s="0"/>
      <c r="AG80" s="0"/>
    </row>
    <row r="81" customFormat="false" ht="12.8" hidden="false" customHeight="false" outlineLevel="0" collapsed="false">
      <c r="D81" s="28" t="n">
        <f aca="false">K81-INT(275*E81/9)+IF($A$8="leap year",1,2)*INT((E81+9)/12)+30</f>
        <v>21</v>
      </c>
      <c r="E81" s="28" t="n">
        <f aca="false">IF(K81&lt;32,1,INT(9*(IF($A$8="leap year",1,2)+K81)/275+0.98))</f>
        <v>3</v>
      </c>
      <c r="F81" s="20" t="n">
        <f aca="false">ASIN(Y81)*180/PI()</f>
        <v>28.2747905236299</v>
      </c>
      <c r="G81" s="21" t="n">
        <f aca="false">F81+1.02/(TAN($A$10*(F81+10.3/(F81+5.11)))*60)</f>
        <v>28.3059923461261</v>
      </c>
      <c r="H81" s="21" t="n">
        <f aca="false">IF(X81&gt;180,AB81-180,AB81+180)</f>
        <v>231.025702578096</v>
      </c>
      <c r="I81" s="13" t="n">
        <f aca="false">IF(ABS(4*(N81-0.0057183-V81))&lt;20,4*(N81-0.0057183-V81),4*(N81-0.0057183-V81-360))</f>
        <v>-7.15611120697895</v>
      </c>
      <c r="J81" s="29" t="n">
        <f aca="false">INT(365.25*(IF(E81&gt;2,$A$5,$A$5-1)+4716))+INT(30.6001*(IF(E81&lt;3,E81+12,E81)+1))+D81+$C$2/24+2-INT(IF(E81&gt;2,$A$5,$A$5-1)/100)+INT(INT(IF(E81&gt;2,$A$5,$A$5-1)/100)/4)-1524.5</f>
        <v>2459660.125</v>
      </c>
      <c r="K81" s="7" t="n">
        <v>80</v>
      </c>
      <c r="L81" s="30" t="n">
        <f aca="false">(J81-2451545)/36525</f>
        <v>0.222180013689254</v>
      </c>
      <c r="M81" s="6" t="n">
        <f aca="false">MOD(357.5291 + 35999.0503*L81 - 0.0001559*L81^2 - 0.00000048*L81^3,360)</f>
        <v>75.7985807530367</v>
      </c>
      <c r="N81" s="6" t="n">
        <f aca="false">MOD(280.46645 + 36000.76983*L81 + 0.0003032*L81^2,360)</f>
        <v>359.117998620233</v>
      </c>
      <c r="O81" s="6" t="n">
        <f aca="false"> MOD((1.9146 - 0.004817*L81 - 0.000014*L81^2)*SIN(M81*$A$10) + (0.019993 - 0.000101*L81)*SIN(2*M81*$A$10) + 0.00029*SIN(3*M81*$A$10),360)</f>
        <v>1.86433612715105</v>
      </c>
      <c r="P81" s="6" t="n">
        <f aca="false">MOD(N81+O81,360)</f>
        <v>0.9823347473843</v>
      </c>
      <c r="Q81" s="31" t="n">
        <f aca="false">COS(P81*$A$10)</f>
        <v>0.999853028504392</v>
      </c>
      <c r="R81" s="7" t="n">
        <f aca="false">COS((23.4393-46.815*L81/3600)*$A$10)*SIN(P81*$A$10)</f>
        <v>0.0157297798325616</v>
      </c>
      <c r="S81" s="7" t="n">
        <f aca="false">SIN((23.4393-46.815*L81/3600)*$A$10)*SIN(P81*$A$10)</f>
        <v>0.00681875479946673</v>
      </c>
      <c r="T81" s="31" t="n">
        <f aca="false">SQRT(1-S81^2)</f>
        <v>0.999976752021258</v>
      </c>
      <c r="U81" s="6" t="n">
        <f aca="false">ATAN(S81/T81)/$A$10</f>
        <v>0.39068889912445</v>
      </c>
      <c r="V81" s="6" t="n">
        <f aca="false">IF(2*ATAN(R81/(Q81+T81))/$A$10&gt;0, 2*ATAN(R81/(Q81+T81))/$A$10, 2*ATAN(R81/(Q81+T81))/$A$10+360)</f>
        <v>0.901308121977992</v>
      </c>
      <c r="W81" s="6" t="n">
        <f aca="false"> MOD(280.46061837 + 360.98564736629*(J81-2451545) + 0.000387933*L81^2 - L81^3/3871000010  + $B$7,360)</f>
        <v>44.1122208838351</v>
      </c>
      <c r="X81" s="6" t="n">
        <f aca="false">IF(W81-V81&gt;0,W81-V81,W81-V81+360)</f>
        <v>43.2109127618571</v>
      </c>
      <c r="Y81" s="31" t="n">
        <f aca="false">SIN($A$10*$B$5)*SIN(U81*$A$10) +COS($A$10*$B$5)* COS(U81*$A$10)*COS(X81*$A$10)</f>
        <v>0.473700763378795</v>
      </c>
      <c r="Z81" s="6" t="n">
        <f aca="false">SIN($A$10*X81)</f>
        <v>0.684685935518611</v>
      </c>
      <c r="AA81" s="6" t="n">
        <f aca="false">COS($A$10*X81)*SIN($A$10*$B$5) - TAN($A$10*U81)*COS($A$10*$B$5)</f>
        <v>0.553939365230837</v>
      </c>
      <c r="AB81" s="6" t="n">
        <f aca="false">IF(OR(AND(Z81*AA81&gt;0), AND(Z81&lt;0,AA81&gt;0)), MOD(ATAN2(AA81,Z81)/$A$10+360,360),  ATAN2(AA81,Z81)/$A$10)</f>
        <v>51.0257025780959</v>
      </c>
      <c r="AC81" s="16" t="n">
        <f aca="false">P81-P80+360</f>
        <v>0.993387705151633</v>
      </c>
      <c r="AD81" s="17" t="n">
        <f aca="false">(100013989+1670700*COS(3.0984635 + 6283.07585*L81/10)+13956*COS(3.05525 + 12566.1517*L81/10)+3084*COS(5.1985 + 77713.7715*L81/10) +1628*COS(1.1739 + 5753.3849*L81/10)+1576*COS(2.8469 + 7860.4194*L81/10)+925*COS(5.453 + 11506.77*L81/10)+542*COS(4.564 + 3930.21*L81/10)+472*COS(3.661 + 5884.927*L81/10)+346*COS(0.964 + 5507.553*L81/10)+329*COS(5.9 + 5223.694*L81/10)+307*COS(0.299 + 5573.143*L81/10)+243*COS(4.273 + 11790.629*L81/10)+212*COS(5.847 + 1577.344*L81/10)+186*COS(5.022 + 10977.079*L81/10)+175*COS(3.012 + 18849.228*L81/10)+110*COS(5.055 + 5486.778*L81/10)+98*COS(0.89 + 6069.78*L81/10)+86*COS(5.69 + 15720.84*L81/10)+86*COS(1.27 + 161000.69*L81/10)+65*COS(0.27 + 17260.15*L81/10)+63*COS(0.92 + 529.69*L81/10)+57*COS(2.01 + 83996.85*L81/10)+56*COS(5.24 + 71430.7*L81/10)+49*COS(3.25 + 2544.31*L81/10)+47*COS(2.58 + 775.52*L81/10)+45*COS(5.54 + 9437.76*L81/10)+43*COS(6.01 + 6275.96*L81/10)+39*COS(5.36 + 4694*L81/10)+38*COS(2.39 + 8827.39*L81/10)+37*COS(0.83 + 19651.05*L81/10)+37*COS(4.9 + 12139.55*L81/10)+36*COS(1.67 + 12036.46*L81/10)+35*COS(1.84 + 2942.46*L81/10)+33*COS(0.24 + 7084.9*L81/10)+32*COS(0.18 + 5088.63*L81/10)+32*COS(1.78 + 398.15*L81/10)+28*COS(1.21 + 6286.6*L81/10)+28*COS(1.9 + 6279.55*L81/10)+26*COS(4.59 + 10447.39*L81/10) +24.6*COS(3.787 + 8429.241*L81/10)+23.6*COS(0.269 + 796.3*L81/10)+27.8*COS(1.899 + 6279.55*L81/10)+23.9*COS(4.996 + 5856.48*L81/10)+20.3*COS(4.653 + 2146.165*L81/10))/100000000 + (103019*COS(1.10749 + 6283.07585*L81/10) +1721*COS(1.0644 + 12566.1517*L81/10) +702*COS(3.142 + 0*L81/10) +32*COS(1.02 + 18849.23*L81/10) +31*COS(2.84 + 5507.55*L81/10) +25*COS(1.32 + 5223.69*L81/10) +18*COS(1.42 + 1577.34*L81/10) +10*COS(5.91 + 10977.08*L81/10) +9*COS(1.42 + 6275.96*L81/10) +9*COS(0.27 + 5486.78*L81/10))*L81/1000000000  + (4359*COS(5.7846 + 6283.0758*L81/10)*L81^2+124*COS(5.579 + 12566.152*L81/10)*L81^2)/10000000000</f>
        <v>0.996100204914396</v>
      </c>
      <c r="AE81" s="10" t="n">
        <f aca="false">2*959.63/AD81</f>
        <v>1926.77402386936</v>
      </c>
      <c r="AF81" s="0"/>
      <c r="AG81" s="0"/>
    </row>
    <row r="82" customFormat="false" ht="12.8" hidden="false" customHeight="false" outlineLevel="0" collapsed="false">
      <c r="D82" s="28" t="n">
        <f aca="false">K82-INT(275*E82/9)+IF($A$8="leap year",1,2)*INT((E82+9)/12)+30</f>
        <v>22</v>
      </c>
      <c r="E82" s="28" t="n">
        <f aca="false">IF(K82&lt;32,1,INT(9*(IF($A$8="leap year",1,2)+K82)/275+0.98))</f>
        <v>3</v>
      </c>
      <c r="F82" s="20" t="n">
        <f aca="false">ASIN(Y82)*180/PI()</f>
        <v>28.579113342753</v>
      </c>
      <c r="G82" s="21" t="n">
        <f aca="false">F82+1.02/(TAN($A$10*(F82+10.3/(F82+5.11)))*60)</f>
        <v>28.6099280445795</v>
      </c>
      <c r="H82" s="21" t="n">
        <f aca="false">IF(X82&gt;180,AB82-180,AB82+180)</f>
        <v>231.323951532079</v>
      </c>
      <c r="I82" s="13" t="n">
        <f aca="false">IF(ABS(4*(N82-0.0057183-V82))&lt;20,4*(N82-0.0057183-V82),4*(N82-0.0057183-V82-360))</f>
        <v>-6.85760745095963</v>
      </c>
      <c r="J82" s="29" t="n">
        <f aca="false">INT(365.25*(IF(E82&gt;2,$A$5,$A$5-1)+4716))+INT(30.6001*(IF(E82&lt;3,E82+12,E82)+1))+D82+$C$2/24+2-INT(IF(E82&gt;2,$A$5,$A$5-1)/100)+INT(INT(IF(E82&gt;2,$A$5,$A$5-1)/100)/4)-1524.5</f>
        <v>2459661.125</v>
      </c>
      <c r="K82" s="7" t="n">
        <v>81</v>
      </c>
      <c r="L82" s="30" t="n">
        <f aca="false">(J82-2451545)/36525</f>
        <v>0.222207392197125</v>
      </c>
      <c r="M82" s="6" t="n">
        <f aca="false">MOD(357.5291 + 35999.0503*L82 - 0.0001559*L82^2 - 0.00000048*L82^3,360)</f>
        <v>76.7841810331374</v>
      </c>
      <c r="N82" s="6" t="n">
        <f aca="false">MOD(280.46645 + 36000.76983*L82 + 0.0003032*L82^2,360)</f>
        <v>0.103645984085233</v>
      </c>
      <c r="O82" s="6" t="n">
        <f aca="false"> MOD((1.9146 - 0.004817*L82 - 0.000014*L82^2)*SIN(M82*$A$10) + (0.019993 - 0.000101*L82)*SIN(2*M82*$A$10) + 0.00029*SIN(3*M82*$A$10),360)</f>
        <v>1.87151688297545</v>
      </c>
      <c r="P82" s="6" t="n">
        <f aca="false">MOD(N82+O82,360)</f>
        <v>1.97516286706069</v>
      </c>
      <c r="Q82" s="31" t="n">
        <f aca="false">COS(P82*$A$10)</f>
        <v>0.999405861693159</v>
      </c>
      <c r="R82" s="7" t="n">
        <f aca="false">COS((23.4393-46.815*L82/3600)*$A$10)*SIN(P82*$A$10)</f>
        <v>0.0316228716868139</v>
      </c>
      <c r="S82" s="7" t="n">
        <f aca="false">SIN((23.4393-46.815*L82/3600)*$A$10)*SIN(P82*$A$10)</f>
        <v>0.013708304039273</v>
      </c>
      <c r="T82" s="31" t="n">
        <f aca="false">SQRT(1-S82^2)</f>
        <v>0.999906036785641</v>
      </c>
      <c r="U82" s="6" t="n">
        <f aca="false">ATAN(S82/T82)/$A$10</f>
        <v>0.785452567102568</v>
      </c>
      <c r="V82" s="6" t="n">
        <f aca="false">IF(2*ATAN(R82/(Q82+T82))/$A$10&gt;0, 2*ATAN(R82/(Q82+T82))/$A$10, 2*ATAN(R82/(Q82+T82))/$A$10+360)</f>
        <v>1.81232954682514</v>
      </c>
      <c r="W82" s="6" t="n">
        <f aca="false"> MOD(280.46061837 + 360.98564736629*(J82-2451545) + 0.000387933*L82^2 - L82^3/3871000010  + $B$7,360)</f>
        <v>45.0978682548739</v>
      </c>
      <c r="X82" s="6" t="n">
        <f aca="false">IF(W82-V82&gt;0,W82-V82,W82-V82+360)</f>
        <v>43.2855387080488</v>
      </c>
      <c r="Y82" s="31" t="n">
        <f aca="false">SIN($A$10*$B$5)*SIN(U82*$A$10) +COS($A$10*$B$5)* COS(U82*$A$10)*COS(X82*$A$10)</f>
        <v>0.478371765402971</v>
      </c>
      <c r="Z82" s="6" t="n">
        <f aca="false">SIN($A$10*X82)</f>
        <v>0.68563464330836</v>
      </c>
      <c r="AA82" s="6" t="n">
        <f aca="false">COS($A$10*X82)*SIN($A$10*$B$5) - TAN($A$10*U82)*COS($A$10*$B$5)</f>
        <v>0.54882650429735</v>
      </c>
      <c r="AB82" s="6" t="n">
        <f aca="false">IF(OR(AND(Z82*AA82&gt;0), AND(Z82&lt;0,AA82&gt;0)), MOD(ATAN2(AA82,Z82)/$A$10+360,360),  ATAN2(AA82,Z82)/$A$10)</f>
        <v>51.3239515320786</v>
      </c>
      <c r="AC82" s="16" t="n">
        <f aca="false">P82-P81</f>
        <v>0.992828119676385</v>
      </c>
      <c r="AD82" s="17" t="n">
        <f aca="false">(100013989+1670700*COS(3.0984635 + 6283.07585*L82/10)+13956*COS(3.05525 + 12566.1517*L82/10)+3084*COS(5.1985 + 77713.7715*L82/10) +1628*COS(1.1739 + 5753.3849*L82/10)+1576*COS(2.8469 + 7860.4194*L82/10)+925*COS(5.453 + 11506.77*L82/10)+542*COS(4.564 + 3930.21*L82/10)+472*COS(3.661 + 5884.927*L82/10)+346*COS(0.964 + 5507.553*L82/10)+329*COS(5.9 + 5223.694*L82/10)+307*COS(0.299 + 5573.143*L82/10)+243*COS(4.273 + 11790.629*L82/10)+212*COS(5.847 + 1577.344*L82/10)+186*COS(5.022 + 10977.079*L82/10)+175*COS(3.012 + 18849.228*L82/10)+110*COS(5.055 + 5486.778*L82/10)+98*COS(0.89 + 6069.78*L82/10)+86*COS(5.69 + 15720.84*L82/10)+86*COS(1.27 + 161000.69*L82/10)+65*COS(0.27 + 17260.15*L82/10)+63*COS(0.92 + 529.69*L82/10)+57*COS(2.01 + 83996.85*L82/10)+56*COS(5.24 + 71430.7*L82/10)+49*COS(3.25 + 2544.31*L82/10)+47*COS(2.58 + 775.52*L82/10)+45*COS(5.54 + 9437.76*L82/10)+43*COS(6.01 + 6275.96*L82/10)+39*COS(5.36 + 4694*L82/10)+38*COS(2.39 + 8827.39*L82/10)+37*COS(0.83 + 19651.05*L82/10)+37*COS(4.9 + 12139.55*L82/10)+36*COS(1.67 + 12036.46*L82/10)+35*COS(1.84 + 2942.46*L82/10)+33*COS(0.24 + 7084.9*L82/10)+32*COS(0.18 + 5088.63*L82/10)+32*COS(1.78 + 398.15*L82/10)+28*COS(1.21 + 6286.6*L82/10)+28*COS(1.9 + 6279.55*L82/10)+26*COS(4.59 + 10447.39*L82/10) +24.6*COS(3.787 + 8429.241*L82/10)+23.6*COS(0.269 + 796.3*L82/10)+27.8*COS(1.899 + 6279.55*L82/10)+23.9*COS(4.996 + 5856.48*L82/10)+20.3*COS(4.653 + 2146.165*L82/10))/100000000 + (103019*COS(1.10749 + 6283.07585*L82/10) +1721*COS(1.0644 + 12566.1517*L82/10) +702*COS(3.142 + 0*L82/10) +32*COS(1.02 + 18849.23*L82/10) +31*COS(2.84 + 5507.55*L82/10) +25*COS(1.32 + 5223.69*L82/10) +18*COS(1.42 + 1577.34*L82/10) +10*COS(5.91 + 10977.08*L82/10) +9*COS(1.42 + 6275.96*L82/10) +9*COS(0.27 + 5486.78*L82/10))*L82/1000000000  + (4359*COS(5.7846 + 6283.0758*L82/10)*L82^2+124*COS(5.579 + 12566.152*L82/10)*L82^2)/10000000000</f>
        <v>0.996386486809487</v>
      </c>
      <c r="AE82" s="10" t="n">
        <f aca="false">2*959.63/AD82</f>
        <v>1926.22042290601</v>
      </c>
      <c r="AF82" s="0"/>
      <c r="AG82" s="0"/>
    </row>
    <row r="83" customFormat="false" ht="12.8" hidden="false" customHeight="false" outlineLevel="0" collapsed="false">
      <c r="D83" s="28" t="n">
        <f aca="false">K83-INT(275*E83/9)+IF($A$8="leap year",1,2)*INT((E83+9)/12)+30</f>
        <v>23</v>
      </c>
      <c r="E83" s="28" t="n">
        <f aca="false">IF(K83&lt;32,1,INT(9*(IF($A$8="leap year",1,2)+K83)/275+0.98))</f>
        <v>3</v>
      </c>
      <c r="F83" s="20" t="n">
        <f aca="false">ASIN(Y83)*180/PI()</f>
        <v>28.8822515370924</v>
      </c>
      <c r="G83" s="21" t="n">
        <f aca="false">F83+1.02/(TAN($A$10*(F83+10.3/(F83+5.11)))*60)</f>
        <v>28.9126878370513</v>
      </c>
      <c r="H83" s="21" t="n">
        <f aca="false">IF(X83&gt;180,AB83-180,AB83+180)</f>
        <v>231.624011993694</v>
      </c>
      <c r="I83" s="13" t="n">
        <f aca="false">IF(ABS(4*(N83-0.0057183-V83))&lt;20,4*(N83-0.0057183-V83),4*(N83-0.0057183-V83-360))</f>
        <v>-6.55773173241725</v>
      </c>
      <c r="J83" s="29" t="n">
        <f aca="false">INT(365.25*(IF(E83&gt;2,$A$5,$A$5-1)+4716))+INT(30.6001*(IF(E83&lt;3,E83+12,E83)+1))+D83+$C$2/24+2-INT(IF(E83&gt;2,$A$5,$A$5-1)/100)+INT(INT(IF(E83&gt;2,$A$5,$A$5-1)/100)/4)-1524.5</f>
        <v>2459662.125</v>
      </c>
      <c r="K83" s="7" t="n">
        <v>82</v>
      </c>
      <c r="L83" s="30" t="n">
        <f aca="false">(J83-2451545)/36525</f>
        <v>0.222234770704997</v>
      </c>
      <c r="M83" s="6" t="n">
        <f aca="false">MOD(357.5291 + 35999.0503*L83 - 0.0001559*L83^2 - 0.00000048*L83^3,360)</f>
        <v>77.7697813132363</v>
      </c>
      <c r="N83" s="6" t="n">
        <f aca="false">MOD(280.46645 + 36000.76983*L83 + 0.0003032*L83^2,360)</f>
        <v>1.08929334793902</v>
      </c>
      <c r="O83" s="6" t="n">
        <f aca="false"> MOD((1.9146 - 0.004817*L83 - 0.000014*L83^2)*SIN(M83*$A$10) + (0.019993 - 0.000101*L83)*SIN(2*M83*$A$10) + 0.00029*SIN(3*M83*$A$10),360)</f>
        <v>1.87813649323278</v>
      </c>
      <c r="P83" s="6" t="n">
        <f aca="false">MOD(N83+O83,360)</f>
        <v>2.9674298411718</v>
      </c>
      <c r="Q83" s="31" t="n">
        <f aca="false">COS(P83*$A$10)</f>
        <v>0.998659124118007</v>
      </c>
      <c r="R83" s="7" t="n">
        <f aca="false">COS((23.4393-46.815*L83/3600)*$A$10)*SIN(P83*$A$10)</f>
        <v>0.0474974948478039</v>
      </c>
      <c r="S83" s="7" t="n">
        <f aca="false">SIN((23.4393-46.815*L83/3600)*$A$10)*SIN(P83*$A$10)</f>
        <v>0.0205898469891857</v>
      </c>
      <c r="T83" s="31" t="n">
        <f aca="false">SQRT(1-S83^2)</f>
        <v>0.999788006629887</v>
      </c>
      <c r="U83" s="6" t="n">
        <f aca="false">ATAN(S83/T83)/$A$10</f>
        <v>1.17979470403058</v>
      </c>
      <c r="V83" s="6" t="n">
        <f aca="false">IF(2*ATAN(R83/(Q83+T83))/$A$10&gt;0, 2*ATAN(R83/(Q83+T83))/$A$10, 2*ATAN(R83/(Q83+T83))/$A$10+360)</f>
        <v>2.72300798104333</v>
      </c>
      <c r="W83" s="6" t="n">
        <f aca="false"> MOD(280.46061837 + 360.98564736629*(J83-2451545) + 0.000387933*L83^2 - L83^3/3871000010  + $B$7,360)</f>
        <v>46.0835156259127</v>
      </c>
      <c r="X83" s="6" t="n">
        <f aca="false">IF(W83-V83&gt;0,W83-V83,W83-V83+360)</f>
        <v>43.3605076448694</v>
      </c>
      <c r="Y83" s="31" t="n">
        <f aca="false">SIN($A$10*$B$5)*SIN(U83*$A$10) +COS($A$10*$B$5)* COS(U83*$A$10)*COS(X83*$A$10)</f>
        <v>0.483011168200539</v>
      </c>
      <c r="Z83" s="6" t="n">
        <f aca="false">SIN($A$10*X83)</f>
        <v>0.686586540322877</v>
      </c>
      <c r="AA83" s="6" t="n">
        <f aca="false">COS($A$10*X83)*SIN($A$10*$B$5) - TAN($A$10*U83)*COS($A$10*$B$5)</f>
        <v>0.543713443058802</v>
      </c>
      <c r="AB83" s="6" t="n">
        <f aca="false">IF(OR(AND(Z83*AA83&gt;0), AND(Z83&lt;0,AA83&gt;0)), MOD(ATAN2(AA83,Z83)/$A$10+360,360),  ATAN2(AA83,Z83)/$A$10)</f>
        <v>51.6240119936937</v>
      </c>
      <c r="AC83" s="16" t="n">
        <f aca="false">P83-P82</f>
        <v>0.992266974111113</v>
      </c>
      <c r="AD83" s="17" t="n">
        <f aca="false">(100013989+1670700*COS(3.0984635 + 6283.07585*L83/10)+13956*COS(3.05525 + 12566.1517*L83/10)+3084*COS(5.1985 + 77713.7715*L83/10) +1628*COS(1.1739 + 5753.3849*L83/10)+1576*COS(2.8469 + 7860.4194*L83/10)+925*COS(5.453 + 11506.77*L83/10)+542*COS(4.564 + 3930.21*L83/10)+472*COS(3.661 + 5884.927*L83/10)+346*COS(0.964 + 5507.553*L83/10)+329*COS(5.9 + 5223.694*L83/10)+307*COS(0.299 + 5573.143*L83/10)+243*COS(4.273 + 11790.629*L83/10)+212*COS(5.847 + 1577.344*L83/10)+186*COS(5.022 + 10977.079*L83/10)+175*COS(3.012 + 18849.228*L83/10)+110*COS(5.055 + 5486.778*L83/10)+98*COS(0.89 + 6069.78*L83/10)+86*COS(5.69 + 15720.84*L83/10)+86*COS(1.27 + 161000.69*L83/10)+65*COS(0.27 + 17260.15*L83/10)+63*COS(0.92 + 529.69*L83/10)+57*COS(2.01 + 83996.85*L83/10)+56*COS(5.24 + 71430.7*L83/10)+49*COS(3.25 + 2544.31*L83/10)+47*COS(2.58 + 775.52*L83/10)+45*COS(5.54 + 9437.76*L83/10)+43*COS(6.01 + 6275.96*L83/10)+39*COS(5.36 + 4694*L83/10)+38*COS(2.39 + 8827.39*L83/10)+37*COS(0.83 + 19651.05*L83/10)+37*COS(4.9 + 12139.55*L83/10)+36*COS(1.67 + 12036.46*L83/10)+35*COS(1.84 + 2942.46*L83/10)+33*COS(0.24 + 7084.9*L83/10)+32*COS(0.18 + 5088.63*L83/10)+32*COS(1.78 + 398.15*L83/10)+28*COS(1.21 + 6286.6*L83/10)+28*COS(1.9 + 6279.55*L83/10)+26*COS(4.59 + 10447.39*L83/10) +24.6*COS(3.787 + 8429.241*L83/10)+23.6*COS(0.269 + 796.3*L83/10)+27.8*COS(1.899 + 6279.55*L83/10)+23.9*COS(4.996 + 5856.48*L83/10)+20.3*COS(4.653 + 2146.165*L83/10))/100000000 + (103019*COS(1.10749 + 6283.07585*L83/10) +1721*COS(1.0644 + 12566.1517*L83/10) +702*COS(3.142 + 0*L83/10) +32*COS(1.02 + 18849.23*L83/10) +31*COS(2.84 + 5507.55*L83/10) +25*COS(1.32 + 5223.69*L83/10) +18*COS(1.42 + 1577.34*L83/10) +10*COS(5.91 + 10977.08*L83/10) +9*COS(1.42 + 6275.96*L83/10) +9*COS(0.27 + 5486.78*L83/10))*L83/1000000000  + (4359*COS(5.7846 + 6283.0758*L83/10)*L83^2+124*COS(5.579 + 12566.152*L83/10)*L83^2)/10000000000</f>
        <v>0.996674655494186</v>
      </c>
      <c r="AE83" s="10" t="n">
        <f aca="false">2*959.63/AD83</f>
        <v>1925.66349452155</v>
      </c>
      <c r="AF83" s="0"/>
      <c r="AG83" s="0"/>
    </row>
    <row r="84" customFormat="false" ht="12.8" hidden="false" customHeight="false" outlineLevel="0" collapsed="false">
      <c r="D84" s="28" t="n">
        <f aca="false">K84-INT(275*E84/9)+IF($A$8="leap year",1,2)*INT((E84+9)/12)+30</f>
        <v>24</v>
      </c>
      <c r="E84" s="28" t="n">
        <f aca="false">IF(K84&lt;32,1,INT(9*(IF($A$8="leap year",1,2)+K84)/275+0.98))</f>
        <v>3</v>
      </c>
      <c r="F84" s="20" t="n">
        <f aca="false">ASIN(Y84)*180/PI()</f>
        <v>29.1841533595413</v>
      </c>
      <c r="G84" s="21" t="n">
        <f aca="false">F84+1.02/(TAN($A$10*(F84+10.3/(F84+5.11)))*60)</f>
        <v>29.2142197378684</v>
      </c>
      <c r="H84" s="21" t="n">
        <f aca="false">IF(X84&gt;180,AB84-180,AB84+180)</f>
        <v>231.925760186875</v>
      </c>
      <c r="I84" s="13" t="n">
        <f aca="false">IF(ABS(4*(N84-0.0057183-V84))&lt;20,4*(N84-0.0057183-V84),4*(N84-0.0057183-V84-360))</f>
        <v>-6.25682235244743</v>
      </c>
      <c r="J84" s="29" t="n">
        <f aca="false">INT(365.25*(IF(E84&gt;2,$A$5,$A$5-1)+4716))+INT(30.6001*(IF(E84&lt;3,E84+12,E84)+1))+D84+$C$2/24+2-INT(IF(E84&gt;2,$A$5,$A$5-1)/100)+INT(INT(IF(E84&gt;2,$A$5,$A$5-1)/100)/4)-1524.5</f>
        <v>2459663.125</v>
      </c>
      <c r="K84" s="7" t="n">
        <v>83</v>
      </c>
      <c r="L84" s="30" t="n">
        <f aca="false">(J84-2451545)/36525</f>
        <v>0.222262149212868</v>
      </c>
      <c r="M84" s="6" t="n">
        <f aca="false">MOD(357.5291 + 35999.0503*L84 - 0.0001559*L84^2 - 0.00000048*L84^3,360)</f>
        <v>78.755381593337</v>
      </c>
      <c r="N84" s="6" t="n">
        <f aca="false">MOD(280.46645 + 36000.76983*L84 + 0.0003032*L84^2,360)</f>
        <v>2.07494071179462</v>
      </c>
      <c r="O84" s="6" t="n">
        <f aca="false"> MOD((1.9146 - 0.004817*L84 - 0.000014*L84^2)*SIN(M84*$A$10) + (0.019993 - 0.000101*L84)*SIN(2*M84*$A$10) + 0.00029*SIN(3*M84*$A$10),360)</f>
        <v>1.88419357180402</v>
      </c>
      <c r="P84" s="6" t="n">
        <f aca="false">MOD(N84+O84,360)</f>
        <v>3.95913428359864</v>
      </c>
      <c r="Q84" s="31" t="n">
        <f aca="false">COS(P84*$A$10)</f>
        <v>0.997613549716822</v>
      </c>
      <c r="R84" s="7" t="n">
        <f aca="false">COS((23.4393-46.815*L84/3600)*$A$10)*SIN(P84*$A$10)</f>
        <v>0.0633488862298598</v>
      </c>
      <c r="S84" s="7" t="n">
        <f aca="false">SIN((23.4393-46.815*L84/3600)*$A$10)*SIN(P84*$A$10)</f>
        <v>0.0274613188838022</v>
      </c>
      <c r="T84" s="31" t="n">
        <f aca="false">SQRT(1-S84^2)</f>
        <v>0.999622866867881</v>
      </c>
      <c r="U84" s="6" t="n">
        <f aca="false">ATAN(S84/T84)/$A$10</f>
        <v>1.57361549772601</v>
      </c>
      <c r="V84" s="6" t="n">
        <f aca="false">IF(2*ATAN(R84/(Q84+T84))/$A$10&gt;0, 2*ATAN(R84/(Q84+T84))/$A$10, 2*ATAN(R84/(Q84+T84))/$A$10+360)</f>
        <v>3.63342799990648</v>
      </c>
      <c r="W84" s="6" t="n">
        <f aca="false"> MOD(280.46061837 + 360.98564736629*(J84-2451545) + 0.000387933*L84^2 - L84^3/3871000010  + $B$7,360)</f>
        <v>47.0691629974172</v>
      </c>
      <c r="X84" s="6" t="n">
        <f aca="false">IF(W84-V84&gt;0,W84-V84,W84-V84+360)</f>
        <v>43.4357349975107</v>
      </c>
      <c r="Y84" s="31" t="n">
        <f aca="false">SIN($A$10*$B$5)*SIN(U84*$A$10) +COS($A$10*$B$5)* COS(U84*$A$10)*COS(X84*$A$10)</f>
        <v>0.48761821114127</v>
      </c>
      <c r="Z84" s="6" t="n">
        <f aca="false">SIN($A$10*X84)</f>
        <v>0.687540536940072</v>
      </c>
      <c r="AA84" s="6" t="n">
        <f aca="false">COS($A$10*X84)*SIN($A$10*$B$5) - TAN($A$10*U84)*COS($A$10*$B$5)</f>
        <v>0.538601651365171</v>
      </c>
      <c r="AB84" s="6" t="n">
        <f aca="false">IF(OR(AND(Z84*AA84&gt;0), AND(Z84&lt;0,AA84&gt;0)), MOD(ATAN2(AA84,Z84)/$A$10+360,360),  ATAN2(AA84,Z84)/$A$10)</f>
        <v>51.9257601868753</v>
      </c>
      <c r="AC84" s="16" t="n">
        <f aca="false">P84-P83</f>
        <v>0.991704442426843</v>
      </c>
      <c r="AD84" s="17" t="n">
        <f aca="false">(100013989+1670700*COS(3.0984635 + 6283.07585*L84/10)+13956*COS(3.05525 + 12566.1517*L84/10)+3084*COS(5.1985 + 77713.7715*L84/10) +1628*COS(1.1739 + 5753.3849*L84/10)+1576*COS(2.8469 + 7860.4194*L84/10)+925*COS(5.453 + 11506.77*L84/10)+542*COS(4.564 + 3930.21*L84/10)+472*COS(3.661 + 5884.927*L84/10)+346*COS(0.964 + 5507.553*L84/10)+329*COS(5.9 + 5223.694*L84/10)+307*COS(0.299 + 5573.143*L84/10)+243*COS(4.273 + 11790.629*L84/10)+212*COS(5.847 + 1577.344*L84/10)+186*COS(5.022 + 10977.079*L84/10)+175*COS(3.012 + 18849.228*L84/10)+110*COS(5.055 + 5486.778*L84/10)+98*COS(0.89 + 6069.78*L84/10)+86*COS(5.69 + 15720.84*L84/10)+86*COS(1.27 + 161000.69*L84/10)+65*COS(0.27 + 17260.15*L84/10)+63*COS(0.92 + 529.69*L84/10)+57*COS(2.01 + 83996.85*L84/10)+56*COS(5.24 + 71430.7*L84/10)+49*COS(3.25 + 2544.31*L84/10)+47*COS(2.58 + 775.52*L84/10)+45*COS(5.54 + 9437.76*L84/10)+43*COS(6.01 + 6275.96*L84/10)+39*COS(5.36 + 4694*L84/10)+38*COS(2.39 + 8827.39*L84/10)+37*COS(0.83 + 19651.05*L84/10)+37*COS(4.9 + 12139.55*L84/10)+36*COS(1.67 + 12036.46*L84/10)+35*COS(1.84 + 2942.46*L84/10)+33*COS(0.24 + 7084.9*L84/10)+32*COS(0.18 + 5088.63*L84/10)+32*COS(1.78 + 398.15*L84/10)+28*COS(1.21 + 6286.6*L84/10)+28*COS(1.9 + 6279.55*L84/10)+26*COS(4.59 + 10447.39*L84/10) +24.6*COS(3.787 + 8429.241*L84/10)+23.6*COS(0.269 + 796.3*L84/10)+27.8*COS(1.899 + 6279.55*L84/10)+23.9*COS(4.996 + 5856.48*L84/10)+20.3*COS(4.653 + 2146.165*L84/10))/100000000 + (103019*COS(1.10749 + 6283.07585*L84/10) +1721*COS(1.0644 + 12566.1517*L84/10) +702*COS(3.142 + 0*L84/10) +32*COS(1.02 + 18849.23*L84/10) +31*COS(2.84 + 5507.55*L84/10) +25*COS(1.32 + 5223.69*L84/10) +18*COS(1.42 + 1577.34*L84/10) +10*COS(5.91 + 10977.08*L84/10) +9*COS(1.42 + 6275.96*L84/10) +9*COS(0.27 + 5486.78*L84/10))*L84/1000000000  + (4359*COS(5.7846 + 6283.0758*L84/10)*L84^2+124*COS(5.579 + 12566.152*L84/10)*L84^2)/10000000000</f>
        <v>0.996964311796193</v>
      </c>
      <c r="AE84" s="10" t="n">
        <f aca="false">2*959.63/AD84</f>
        <v>1925.10401555111</v>
      </c>
      <c r="AF84" s="0"/>
      <c r="AG84" s="0"/>
    </row>
    <row r="85" customFormat="false" ht="12.8" hidden="false" customHeight="false" outlineLevel="0" collapsed="false">
      <c r="D85" s="28" t="n">
        <f aca="false">K85-INT(275*E85/9)+IF($A$8="leap year",1,2)*INT((E85+9)/12)+30</f>
        <v>25</v>
      </c>
      <c r="E85" s="28" t="n">
        <f aca="false">IF(K85&lt;32,1,INT(9*(IF($A$8="leap year",1,2)+K85)/275+0.98))</f>
        <v>3</v>
      </c>
      <c r="F85" s="20" t="n">
        <f aca="false">ASIN(Y85)*180/PI()</f>
        <v>29.4847683836083</v>
      </c>
      <c r="G85" s="21" t="n">
        <f aca="false">F85+1.02/(TAN($A$10*(F85+10.3/(F85+5.11)))*60)</f>
        <v>29.5144730897424</v>
      </c>
      <c r="H85" s="21" t="n">
        <f aca="false">IF(X85&gt;180,AB85-180,AB85+180)</f>
        <v>232.229070754218</v>
      </c>
      <c r="I85" s="13" t="n">
        <f aca="false">IF(ABS(4*(N85-0.0057183-V85))&lt;20,4*(N85-0.0057183-V85),4*(N85-0.0057183-V85-360))</f>
        <v>-5.95521642171172</v>
      </c>
      <c r="J85" s="29" t="n">
        <f aca="false">INT(365.25*(IF(E85&gt;2,$A$5,$A$5-1)+4716))+INT(30.6001*(IF(E85&lt;3,E85+12,E85)+1))+D85+$C$2/24+2-INT(IF(E85&gt;2,$A$5,$A$5-1)/100)+INT(INT(IF(E85&gt;2,$A$5,$A$5-1)/100)/4)-1524.5</f>
        <v>2459664.125</v>
      </c>
      <c r="K85" s="7" t="n">
        <v>84</v>
      </c>
      <c r="L85" s="30" t="n">
        <f aca="false">(J85-2451545)/36525</f>
        <v>0.222289527720739</v>
      </c>
      <c r="M85" s="6" t="n">
        <f aca="false">MOD(357.5291 + 35999.0503*L85 - 0.0001559*L85^2 - 0.00000048*L85^3,360)</f>
        <v>79.7409818734359</v>
      </c>
      <c r="N85" s="6" t="n">
        <f aca="false">MOD(280.46645 + 36000.76983*L85 + 0.0003032*L85^2,360)</f>
        <v>3.06058807564659</v>
      </c>
      <c r="O85" s="6" t="n">
        <f aca="false"> MOD((1.9146 - 0.004817*L85 - 0.000014*L85^2)*SIN(M85*$A$10) + (0.019993 - 0.000101*L85)*SIN(2*M85*$A$10) + 0.00029*SIN(3*M85*$A$10),360)</f>
        <v>1.88968690624478</v>
      </c>
      <c r="P85" s="6" t="n">
        <f aca="false">MOD(N85+O85,360)</f>
        <v>4.95027498189137</v>
      </c>
      <c r="Q85" s="31" t="n">
        <f aca="false">COS(P85*$A$10)</f>
        <v>0.996269962363913</v>
      </c>
      <c r="R85" s="7" t="n">
        <f aca="false">COS((23.4393-46.815*L85/3600)*$A$10)*SIN(P85*$A$10)</f>
        <v>0.0791723060287921</v>
      </c>
      <c r="S85" s="7" t="n">
        <f aca="false">SIN((23.4393-46.815*L85/3600)*$A$10)*SIN(P85*$A$10)</f>
        <v>0.034320665050227</v>
      </c>
      <c r="T85" s="31" t="n">
        <f aca="false">SQRT(1-S85^2)</f>
        <v>0.999410872439614</v>
      </c>
      <c r="U85" s="6" t="n">
        <f aca="false">ATAN(S85/T85)/$A$10</f>
        <v>1.96681550770566</v>
      </c>
      <c r="V85" s="6" t="n">
        <f aca="false">IF(2*ATAN(R85/(Q85+T85))/$A$10&gt;0, 2*ATAN(R85/(Q85+T85))/$A$10, 2*ATAN(R85/(Q85+T85))/$A$10+360)</f>
        <v>4.54367388107452</v>
      </c>
      <c r="W85" s="6" t="n">
        <f aca="false"> MOD(280.46061837 + 360.98564736629*(J85-2451545) + 0.000387933*L85^2 - L85^3/3871000010  + $B$7,360)</f>
        <v>48.0548103684559</v>
      </c>
      <c r="X85" s="6" t="n">
        <f aca="false">IF(W85-V85&gt;0,W85-V85,W85-V85+360)</f>
        <v>43.5111364873814</v>
      </c>
      <c r="Y85" s="31" t="n">
        <f aca="false">SIN($A$10*$B$5)*SIN(U85*$A$10) +COS($A$10*$B$5)* COS(U85*$A$10)*COS(X85*$A$10)</f>
        <v>0.492192165731971</v>
      </c>
      <c r="Z85" s="6" t="n">
        <f aca="false">SIN($A$10*X85)</f>
        <v>0.688495552525691</v>
      </c>
      <c r="AA85" s="6" t="n">
        <f aca="false">COS($A$10*X85)*SIN($A$10*$B$5) - TAN($A$10*U85)*COS($A$10*$B$5)</f>
        <v>0.533492600579731</v>
      </c>
      <c r="AB85" s="6" t="n">
        <f aca="false">IF(OR(AND(Z85*AA85&gt;0), AND(Z85&lt;0,AA85&gt;0)), MOD(ATAN2(AA85,Z85)/$A$10+360,360),  ATAN2(AA85,Z85)/$A$10)</f>
        <v>52.229070754218</v>
      </c>
      <c r="AC85" s="16" t="n">
        <f aca="false">P85-P84</f>
        <v>0.991140698292731</v>
      </c>
      <c r="AD85" s="17" t="n">
        <f aca="false">(100013989+1670700*COS(3.0984635 + 6283.07585*L85/10)+13956*COS(3.05525 + 12566.1517*L85/10)+3084*COS(5.1985 + 77713.7715*L85/10) +1628*COS(1.1739 + 5753.3849*L85/10)+1576*COS(2.8469 + 7860.4194*L85/10)+925*COS(5.453 + 11506.77*L85/10)+542*COS(4.564 + 3930.21*L85/10)+472*COS(3.661 + 5884.927*L85/10)+346*COS(0.964 + 5507.553*L85/10)+329*COS(5.9 + 5223.694*L85/10)+307*COS(0.299 + 5573.143*L85/10)+243*COS(4.273 + 11790.629*L85/10)+212*COS(5.847 + 1577.344*L85/10)+186*COS(5.022 + 10977.079*L85/10)+175*COS(3.012 + 18849.228*L85/10)+110*COS(5.055 + 5486.778*L85/10)+98*COS(0.89 + 6069.78*L85/10)+86*COS(5.69 + 15720.84*L85/10)+86*COS(1.27 + 161000.69*L85/10)+65*COS(0.27 + 17260.15*L85/10)+63*COS(0.92 + 529.69*L85/10)+57*COS(2.01 + 83996.85*L85/10)+56*COS(5.24 + 71430.7*L85/10)+49*COS(3.25 + 2544.31*L85/10)+47*COS(2.58 + 775.52*L85/10)+45*COS(5.54 + 9437.76*L85/10)+43*COS(6.01 + 6275.96*L85/10)+39*COS(5.36 + 4694*L85/10)+38*COS(2.39 + 8827.39*L85/10)+37*COS(0.83 + 19651.05*L85/10)+37*COS(4.9 + 12139.55*L85/10)+36*COS(1.67 + 12036.46*L85/10)+35*COS(1.84 + 2942.46*L85/10)+33*COS(0.24 + 7084.9*L85/10)+32*COS(0.18 + 5088.63*L85/10)+32*COS(1.78 + 398.15*L85/10)+28*COS(1.21 + 6286.6*L85/10)+28*COS(1.9 + 6279.55*L85/10)+26*COS(4.59 + 10447.39*L85/10) +24.6*COS(3.787 + 8429.241*L85/10)+23.6*COS(0.269 + 796.3*L85/10)+27.8*COS(1.899 + 6279.55*L85/10)+23.9*COS(4.996 + 5856.48*L85/10)+20.3*COS(4.653 + 2146.165*L85/10))/100000000 + (103019*COS(1.10749 + 6283.07585*L85/10) +1721*COS(1.0644 + 12566.1517*L85/10) +702*COS(3.142 + 0*L85/10) +32*COS(1.02 + 18849.23*L85/10) +31*COS(2.84 + 5507.55*L85/10) +25*COS(1.32 + 5223.69*L85/10) +18*COS(1.42 + 1577.34*L85/10) +10*COS(5.91 + 10977.08*L85/10) +9*COS(1.42 + 6275.96*L85/10) +9*COS(0.27 + 5486.78*L85/10))*L85/1000000000  + (4359*COS(5.7846 + 6283.0758*L85/10)*L85^2+124*COS(5.579 + 12566.152*L85/10)*L85^2)/10000000000</f>
        <v>0.99725501730794</v>
      </c>
      <c r="AE85" s="10" t="n">
        <f aca="false">2*959.63/AD85</f>
        <v>1924.54283677708</v>
      </c>
      <c r="AF85" s="0"/>
      <c r="AG85" s="0"/>
    </row>
    <row r="86" customFormat="false" ht="12.8" hidden="false" customHeight="false" outlineLevel="0" collapsed="false">
      <c r="D86" s="28" t="n">
        <f aca="false">K86-INT(275*E86/9)+IF($A$8="leap year",1,2)*INT((E86+9)/12)+30</f>
        <v>26</v>
      </c>
      <c r="E86" s="28" t="n">
        <f aca="false">IF(K86&lt;32,1,INT(9*(IF($A$8="leap year",1,2)+K86)/275+0.98))</f>
        <v>3</v>
      </c>
      <c r="F86" s="20" t="n">
        <f aca="false">ASIN(Y86)*180/PI()</f>
        <v>29.7840474763607</v>
      </c>
      <c r="G86" s="21" t="n">
        <f aca="false">F86+1.02/(TAN($A$10*(F86+10.3/(F86+5.11)))*60)</f>
        <v>29.8133985364778</v>
      </c>
      <c r="H86" s="21" t="n">
        <f aca="false">IF(X86&gt;180,AB86-180,AB86+180)</f>
        <v>232.533816794194</v>
      </c>
      <c r="I86" s="13" t="n">
        <f aca="false">IF(ABS(4*(N86-0.0057183-V86))&lt;20,4*(N86-0.0057183-V86),4*(N86-0.0057183-V86-360))</f>
        <v>-5.65324964224073</v>
      </c>
      <c r="J86" s="29" t="n">
        <f aca="false">INT(365.25*(IF(E86&gt;2,$A$5,$A$5-1)+4716))+INT(30.6001*(IF(E86&lt;3,E86+12,E86)+1))+D86+$C$2/24+2-INT(IF(E86&gt;2,$A$5,$A$5-1)/100)+INT(INT(IF(E86&gt;2,$A$5,$A$5-1)/100)/4)-1524.5</f>
        <v>2459665.125</v>
      </c>
      <c r="K86" s="7" t="n">
        <v>85</v>
      </c>
      <c r="L86" s="30" t="n">
        <f aca="false">(J86-2451545)/36525</f>
        <v>0.22231690622861</v>
      </c>
      <c r="M86" s="6" t="n">
        <f aca="false">MOD(357.5291 + 35999.0503*L86 - 0.0001559*L86^2 - 0.00000048*L86^3,360)</f>
        <v>80.7265821535311</v>
      </c>
      <c r="N86" s="6" t="n">
        <f aca="false">MOD(280.46645 + 36000.76983*L86 + 0.0003032*L86^2,360)</f>
        <v>4.0462354395022</v>
      </c>
      <c r="O86" s="6" t="n">
        <f aca="false"> MOD((1.9146 - 0.004817*L86 - 0.000014*L86^2)*SIN(M86*$A$10) + (0.019993 - 0.000101*L86)*SIN(2*M86*$A$10) + 0.00029*SIN(3*M86*$A$10),360)</f>
        <v>1.89461545742775</v>
      </c>
      <c r="P86" s="6" t="n">
        <f aca="false">MOD(N86+O86,360)</f>
        <v>5.94085089692995</v>
      </c>
      <c r="Q86" s="31" t="n">
        <f aca="false">COS(P86*$A$10)</f>
        <v>0.994629275001987</v>
      </c>
      <c r="R86" s="7" t="n">
        <f aca="false">COS((23.4393-46.815*L86/3600)*$A$10)*SIN(P86*$A$10)</f>
        <v>0.0949630391312945</v>
      </c>
      <c r="S86" s="7" t="n">
        <f aca="false">SIN((23.4393-46.815*L86/3600)*$A$10)*SIN(P86*$A$10)</f>
        <v>0.0411658415190373</v>
      </c>
      <c r="T86" s="31" t="n">
        <f aca="false">SQRT(1-S86^2)</f>
        <v>0.999152327471657</v>
      </c>
      <c r="U86" s="6" t="n">
        <f aca="false">ATAN(S86/T86)/$A$10</f>
        <v>2.35929565352941</v>
      </c>
      <c r="V86" s="6" t="n">
        <f aca="false">IF(2*ATAN(R86/(Q86+T86))/$A$10&gt;0, 2*ATAN(R86/(Q86+T86))/$A$10, 2*ATAN(R86/(Q86+T86))/$A$10+360)</f>
        <v>5.45382955006238</v>
      </c>
      <c r="W86" s="6" t="n">
        <f aca="false"> MOD(280.46061837 + 360.98564736629*(J86-2451545) + 0.000387933*L86^2 - L86^3/3871000010  + $B$7,360)</f>
        <v>49.0404577390291</v>
      </c>
      <c r="X86" s="6" t="n">
        <f aca="false">IF(W86-V86&gt;0,W86-V86,W86-V86+360)</f>
        <v>43.5866281889667</v>
      </c>
      <c r="Y86" s="31" t="n">
        <f aca="false">SIN($A$10*$B$5)*SIN(U86*$A$10) +COS($A$10*$B$5)* COS(U86*$A$10)*COS(X86*$A$10)</f>
        <v>0.496732334986014</v>
      </c>
      <c r="Z86" s="6" t="n">
        <f aca="false">SIN($A$10*X86)</f>
        <v>0.689450516185239</v>
      </c>
      <c r="AA86" s="6" t="n">
        <f aca="false">COS($A$10*X86)*SIN($A$10*$B$5) - TAN($A$10*U86)*COS($A$10*$B$5)</f>
        <v>0.528387764065277</v>
      </c>
      <c r="AB86" s="6" t="n">
        <f aca="false">IF(OR(AND(Z86*AA86&gt;0), AND(Z86&lt;0,AA86&gt;0)), MOD(ATAN2(AA86,Z86)/$A$10+360,360),  ATAN2(AA86,Z86)/$A$10)</f>
        <v>52.533816794194</v>
      </c>
      <c r="AC86" s="16" t="n">
        <f aca="false">P86-P85</f>
        <v>0.990575915038574</v>
      </c>
      <c r="AD86" s="17" t="n">
        <f aca="false">(100013989+1670700*COS(3.0984635 + 6283.07585*L86/10)+13956*COS(3.05525 + 12566.1517*L86/10)+3084*COS(5.1985 + 77713.7715*L86/10) +1628*COS(1.1739 + 5753.3849*L86/10)+1576*COS(2.8469 + 7860.4194*L86/10)+925*COS(5.453 + 11506.77*L86/10)+542*COS(4.564 + 3930.21*L86/10)+472*COS(3.661 + 5884.927*L86/10)+346*COS(0.964 + 5507.553*L86/10)+329*COS(5.9 + 5223.694*L86/10)+307*COS(0.299 + 5573.143*L86/10)+243*COS(4.273 + 11790.629*L86/10)+212*COS(5.847 + 1577.344*L86/10)+186*COS(5.022 + 10977.079*L86/10)+175*COS(3.012 + 18849.228*L86/10)+110*COS(5.055 + 5486.778*L86/10)+98*COS(0.89 + 6069.78*L86/10)+86*COS(5.69 + 15720.84*L86/10)+86*COS(1.27 + 161000.69*L86/10)+65*COS(0.27 + 17260.15*L86/10)+63*COS(0.92 + 529.69*L86/10)+57*COS(2.01 + 83996.85*L86/10)+56*COS(5.24 + 71430.7*L86/10)+49*COS(3.25 + 2544.31*L86/10)+47*COS(2.58 + 775.52*L86/10)+45*COS(5.54 + 9437.76*L86/10)+43*COS(6.01 + 6275.96*L86/10)+39*COS(5.36 + 4694*L86/10)+38*COS(2.39 + 8827.39*L86/10)+37*COS(0.83 + 19651.05*L86/10)+37*COS(4.9 + 12139.55*L86/10)+36*COS(1.67 + 12036.46*L86/10)+35*COS(1.84 + 2942.46*L86/10)+33*COS(0.24 + 7084.9*L86/10)+32*COS(0.18 + 5088.63*L86/10)+32*COS(1.78 + 398.15*L86/10)+28*COS(1.21 + 6286.6*L86/10)+28*COS(1.9 + 6279.55*L86/10)+26*COS(4.59 + 10447.39*L86/10) +24.6*COS(3.787 + 8429.241*L86/10)+23.6*COS(0.269 + 796.3*L86/10)+27.8*COS(1.899 + 6279.55*L86/10)+23.9*COS(4.996 + 5856.48*L86/10)+20.3*COS(4.653 + 2146.165*L86/10))/100000000 + (103019*COS(1.10749 + 6283.07585*L86/10) +1721*COS(1.0644 + 12566.1517*L86/10) +702*COS(3.142 + 0*L86/10) +32*COS(1.02 + 18849.23*L86/10) +31*COS(2.84 + 5507.55*L86/10) +25*COS(1.32 + 5223.69*L86/10) +18*COS(1.42 + 1577.34*L86/10) +10*COS(5.91 + 10977.08*L86/10) +9*COS(1.42 + 6275.96*L86/10) +9*COS(0.27 + 5486.78*L86/10))*L86/1000000000  + (4359*COS(5.7846 + 6283.0758*L86/10)*L86^2+124*COS(5.579 + 12566.152*L86/10)*L86^2)/10000000000</f>
        <v>0.997546320148839</v>
      </c>
      <c r="AE86" s="10" t="n">
        <f aca="false">2*959.63/AD86</f>
        <v>1923.98083300396</v>
      </c>
      <c r="AF86" s="0"/>
      <c r="AG86" s="0"/>
    </row>
    <row r="87" customFormat="false" ht="12.8" hidden="false" customHeight="false" outlineLevel="0" collapsed="false">
      <c r="D87" s="28" t="n">
        <f aca="false">K87-INT(275*E87/9)+IF($A$8="leap year",1,2)*INT((E87+9)/12)+30</f>
        <v>27</v>
      </c>
      <c r="E87" s="28" t="n">
        <f aca="false">IF(K87&lt;32,1,INT(9*(IF($A$8="leap year",1,2)+K87)/275+0.98))</f>
        <v>3</v>
      </c>
      <c r="F87" s="20" t="n">
        <f aca="false">ASIN(Y87)*180/PI()</f>
        <v>30.0819427708746</v>
      </c>
      <c r="G87" s="21" t="n">
        <f aca="false">F87+1.02/(TAN($A$10*(F87+10.3/(F87+5.11)))*60)</f>
        <v>30.1109479951906</v>
      </c>
      <c r="H87" s="21" t="n">
        <f aca="false">IF(X87&gt;180,AB87-180,AB87+180)</f>
        <v>232.839869897376</v>
      </c>
      <c r="I87" s="13" t="n">
        <f aca="false">IF(ABS(4*(N87-0.0057183-V87))&lt;20,4*(N87-0.0057183-V87),4*(N87-0.0057183-V87-360))</f>
        <v>-5.35125609025108</v>
      </c>
      <c r="J87" s="29" t="n">
        <f aca="false">INT(365.25*(IF(E87&gt;2,$A$5,$A$5-1)+4716))+INT(30.6001*(IF(E87&lt;3,E87+12,E87)+1))+D87+$C$2/24+2-INT(IF(E87&gt;2,$A$5,$A$5-1)/100)+INT(INT(IF(E87&gt;2,$A$5,$A$5-1)/100)/4)-1524.5</f>
        <v>2459666.125</v>
      </c>
      <c r="K87" s="7" t="n">
        <v>86</v>
      </c>
      <c r="L87" s="30" t="n">
        <f aca="false">(J87-2451545)/36525</f>
        <v>0.222344284736482</v>
      </c>
      <c r="M87" s="6" t="n">
        <f aca="false">MOD(357.5291 + 35999.0503*L87 - 0.0001559*L87^2 - 0.00000048*L87^3,360)</f>
        <v>81.71218243363</v>
      </c>
      <c r="N87" s="6" t="n">
        <f aca="false">MOD(280.46645 + 36000.76983*L87 + 0.0003032*L87^2,360)</f>
        <v>5.0318828033578</v>
      </c>
      <c r="O87" s="6" t="n">
        <f aca="false"> MOD((1.9146 - 0.004817*L87 - 0.000014*L87^2)*SIN(M87*$A$10) + (0.019993 - 0.000101*L87)*SIN(2*M87*$A$10) + 0.00029*SIN(3*M87*$A$10),360)</f>
        <v>1.89897835912832</v>
      </c>
      <c r="P87" s="6" t="n">
        <f aca="false">MOD(N87+O87,360)</f>
        <v>6.93086116248613</v>
      </c>
      <c r="Q87" s="31" t="n">
        <f aca="false">COS(P87*$A$10)</f>
        <v>0.992692488749742</v>
      </c>
      <c r="R87" s="7" t="n">
        <f aca="false">COS((23.4393-46.815*L87/3600)*$A$10)*SIN(P87*$A$10)</f>
        <v>0.110716396496386</v>
      </c>
      <c r="S87" s="7" t="n">
        <f aca="false">SIN((23.4393-46.815*L87/3600)*$A$10)*SIN(P87*$A$10)</f>
        <v>0.0479948156231274</v>
      </c>
      <c r="T87" s="31" t="n">
        <f aca="false">SQRT(1-S87^2)</f>
        <v>0.998847584806262</v>
      </c>
      <c r="U87" s="6" t="n">
        <f aca="false">ATAN(S87/T87)/$A$10</f>
        <v>2.75095720321632</v>
      </c>
      <c r="V87" s="6" t="n">
        <f aca="false">IF(2*ATAN(R87/(Q87+T87))/$A$10&gt;0, 2*ATAN(R87/(Q87+T87))/$A$10, 2*ATAN(R87/(Q87+T87))/$A$10+360)</f>
        <v>6.36397852592057</v>
      </c>
      <c r="W87" s="6" t="n">
        <f aca="false"> MOD(280.46061837 + 360.98564736629*(J87-2451545) + 0.000387933*L87^2 - L87^3/3871000010  + $B$7,360)</f>
        <v>50.0261051100679</v>
      </c>
      <c r="X87" s="6" t="n">
        <f aca="false">IF(W87-V87&gt;0,W87-V87,W87-V87+360)</f>
        <v>43.6621265841473</v>
      </c>
      <c r="Y87" s="31" t="n">
        <f aca="false">SIN($A$10*$B$5)*SIN(U87*$A$10) +COS($A$10*$B$5)* COS(U87*$A$10)*COS(X87*$A$10)</f>
        <v>0.501238052778116</v>
      </c>
      <c r="Z87" s="6" t="n">
        <f aca="false">SIN($A$10*X87)</f>
        <v>0.69040436746355</v>
      </c>
      <c r="AA87" s="6" t="n">
        <f aca="false">COS($A$10*X87)*SIN($A$10*$B$5) - TAN($A$10*U87)*COS($A$10*$B$5)</f>
        <v>0.523288617666283</v>
      </c>
      <c r="AB87" s="6" t="n">
        <f aca="false">IF(OR(AND(Z87*AA87&gt;0), AND(Z87&lt;0,AA87&gt;0)), MOD(ATAN2(AA87,Z87)/$A$10+360,360),  ATAN2(AA87,Z87)/$A$10)</f>
        <v>52.8398698973758</v>
      </c>
      <c r="AC87" s="16" t="n">
        <f aca="false">P87-P86</f>
        <v>0.99001026555618</v>
      </c>
      <c r="AD87" s="17" t="n">
        <f aca="false">(100013989+1670700*COS(3.0984635 + 6283.07585*L87/10)+13956*COS(3.05525 + 12566.1517*L87/10)+3084*COS(5.1985 + 77713.7715*L87/10) +1628*COS(1.1739 + 5753.3849*L87/10)+1576*COS(2.8469 + 7860.4194*L87/10)+925*COS(5.453 + 11506.77*L87/10)+542*COS(4.564 + 3930.21*L87/10)+472*COS(3.661 + 5884.927*L87/10)+346*COS(0.964 + 5507.553*L87/10)+329*COS(5.9 + 5223.694*L87/10)+307*COS(0.299 + 5573.143*L87/10)+243*COS(4.273 + 11790.629*L87/10)+212*COS(5.847 + 1577.344*L87/10)+186*COS(5.022 + 10977.079*L87/10)+175*COS(3.012 + 18849.228*L87/10)+110*COS(5.055 + 5486.778*L87/10)+98*COS(0.89 + 6069.78*L87/10)+86*COS(5.69 + 15720.84*L87/10)+86*COS(1.27 + 161000.69*L87/10)+65*COS(0.27 + 17260.15*L87/10)+63*COS(0.92 + 529.69*L87/10)+57*COS(2.01 + 83996.85*L87/10)+56*COS(5.24 + 71430.7*L87/10)+49*COS(3.25 + 2544.31*L87/10)+47*COS(2.58 + 775.52*L87/10)+45*COS(5.54 + 9437.76*L87/10)+43*COS(6.01 + 6275.96*L87/10)+39*COS(5.36 + 4694*L87/10)+38*COS(2.39 + 8827.39*L87/10)+37*COS(0.83 + 19651.05*L87/10)+37*COS(4.9 + 12139.55*L87/10)+36*COS(1.67 + 12036.46*L87/10)+35*COS(1.84 + 2942.46*L87/10)+33*COS(0.24 + 7084.9*L87/10)+32*COS(0.18 + 5088.63*L87/10)+32*COS(1.78 + 398.15*L87/10)+28*COS(1.21 + 6286.6*L87/10)+28*COS(1.9 + 6279.55*L87/10)+26*COS(4.59 + 10447.39*L87/10) +24.6*COS(3.787 + 8429.241*L87/10)+23.6*COS(0.269 + 796.3*L87/10)+27.8*COS(1.899 + 6279.55*L87/10)+23.9*COS(4.996 + 5856.48*L87/10)+20.3*COS(4.653 + 2146.165*L87/10))/100000000 + (103019*COS(1.10749 + 6283.07585*L87/10) +1721*COS(1.0644 + 12566.1517*L87/10) +702*COS(3.142 + 0*L87/10) +32*COS(1.02 + 18849.23*L87/10) +31*COS(2.84 + 5507.55*L87/10) +25*COS(1.32 + 5223.69*L87/10) +18*COS(1.42 + 1577.34*L87/10) +10*COS(5.91 + 10977.08*L87/10) +9*COS(1.42 + 6275.96*L87/10) +9*COS(0.27 + 5486.78*L87/10))*L87/1000000000  + (4359*COS(5.7846 + 6283.0758*L87/10)*L87^2+124*COS(5.579 + 12566.152*L87/10)*L87^2)/10000000000</f>
        <v>0.997837781971299</v>
      </c>
      <c r="AE87" s="10" t="n">
        <f aca="false">2*959.63/AD87</f>
        <v>1923.41885091619</v>
      </c>
      <c r="AF87" s="0"/>
      <c r="AG87" s="0"/>
    </row>
    <row r="88" customFormat="false" ht="12.8" hidden="false" customHeight="false" outlineLevel="0" collapsed="false">
      <c r="D88" s="28" t="n">
        <f aca="false">K88-INT(275*E88/9)+IF($A$8="leap year",1,2)*INT((E88+9)/12)+30</f>
        <v>28</v>
      </c>
      <c r="E88" s="28" t="n">
        <f aca="false">IF(K88&lt;32,1,INT(9*(IF($A$8="leap year",1,2)+K88)/275+0.98))</f>
        <v>3</v>
      </c>
      <c r="F88" s="20" t="n">
        <f aca="false">ASIN(Y88)*180/PI()</f>
        <v>30.3784076383047</v>
      </c>
      <c r="G88" s="21" t="n">
        <f aca="false">F88+1.02/(TAN($A$10*(F88+10.3/(F88+5.11)))*60)</f>
        <v>30.4070746281523</v>
      </c>
      <c r="H88" s="21" t="n">
        <f aca="false">IF(X88&gt;180,AB88-180,AB88+180)</f>
        <v>233.147100181644</v>
      </c>
      <c r="I88" s="13" t="n">
        <f aca="false">IF(ABS(4*(N88-0.0057183-V88))&lt;20,4*(N88-0.0057183-V88),4*(N88-0.0057183-V88-360))</f>
        <v>-5.04956799957703</v>
      </c>
      <c r="J88" s="29" t="n">
        <f aca="false">INT(365.25*(IF(E88&gt;2,$A$5,$A$5-1)+4716))+INT(30.6001*(IF(E88&lt;3,E88+12,E88)+1))+D88+$C$2/24+2-INT(IF(E88&gt;2,$A$5,$A$5-1)/100)+INT(INT(IF(E88&gt;2,$A$5,$A$5-1)/100)/4)-1524.5</f>
        <v>2459667.125</v>
      </c>
      <c r="K88" s="7" t="n">
        <v>87</v>
      </c>
      <c r="L88" s="30" t="n">
        <f aca="false">(J88-2451545)/36525</f>
        <v>0.222371663244353</v>
      </c>
      <c r="M88" s="6" t="n">
        <f aca="false">MOD(357.5291 + 35999.0503*L88 - 0.0001559*L88^2 - 0.00000048*L88^3,360)</f>
        <v>82.6977827137307</v>
      </c>
      <c r="N88" s="6" t="n">
        <f aca="false">MOD(280.46645 + 36000.76983*L88 + 0.0003032*L88^2,360)</f>
        <v>6.01753016721341</v>
      </c>
      <c r="O88" s="6" t="n">
        <f aca="false"> MOD((1.9146 - 0.004817*L88 - 0.000014*L88^2)*SIN(M88*$A$10) + (0.019993 - 0.000101*L88)*SIN(2*M88*$A$10) + 0.00029*SIN(3*M88*$A$10),360)</f>
        <v>1.90277491755448</v>
      </c>
      <c r="P88" s="6" t="n">
        <f aca="false">MOD(N88+O88,360)</f>
        <v>7.92030508476789</v>
      </c>
      <c r="Q88" s="31" t="n">
        <f aca="false">COS(P88*$A$10)</f>
        <v>0.990460691986006</v>
      </c>
      <c r="R88" s="7" t="n">
        <f aca="false">COS((23.4393-46.815*L88/3600)*$A$10)*SIN(P88*$A$10)</f>
        <v>0.126427716509919</v>
      </c>
      <c r="S88" s="7" t="n">
        <f aca="false">SIN((23.4393-46.815*L88/3600)*$A$10)*SIN(P88*$A$10)</f>
        <v>0.054805566584879</v>
      </c>
      <c r="T88" s="31" t="n">
        <f aca="false">SQRT(1-S88^2)</f>
        <v>0.99849704549954</v>
      </c>
      <c r="U88" s="6" t="n">
        <f aca="false">ATAN(S88/T88)/$A$10</f>
        <v>3.14170176183176</v>
      </c>
      <c r="V88" s="6" t="n">
        <f aca="false">IF(2*ATAN(R88/(Q88+T88))/$A$10&gt;0, 2*ATAN(R88/(Q88+T88))/$A$10, 2*ATAN(R88/(Q88+T88))/$A$10+360)</f>
        <v>7.27420386710767</v>
      </c>
      <c r="W88" s="6" t="n">
        <f aca="false"> MOD(280.46061837 + 360.98564736629*(J88-2451545) + 0.000387933*L88^2 - L88^3/3871000010  + $B$7,360)</f>
        <v>51.0117524811067</v>
      </c>
      <c r="X88" s="6" t="n">
        <f aca="false">IF(W88-V88&gt;0,W88-V88,W88-V88+360)</f>
        <v>43.737548613999</v>
      </c>
      <c r="Y88" s="31" t="n">
        <f aca="false">SIN($A$10*$B$5)*SIN(U88*$A$10) +COS($A$10*$B$5)* COS(U88*$A$10)*COS(X88*$A$10)</f>
        <v>0.505708683186901</v>
      </c>
      <c r="Z88" s="6" t="n">
        <f aca="false">SIN($A$10*X88)</f>
        <v>0.691356056992564</v>
      </c>
      <c r="AA88" s="6" t="n">
        <f aca="false">COS($A$10*X88)*SIN($A$10*$B$5) - TAN($A$10*U88)*COS($A$10*$B$5)</f>
        <v>0.518196640185886</v>
      </c>
      <c r="AB88" s="6" t="n">
        <f aca="false">IF(OR(AND(Z88*AA88&gt;0), AND(Z88&lt;0,AA88&gt;0)), MOD(ATAN2(AA88,Z88)/$A$10+360,360),  ATAN2(AA88,Z88)/$A$10)</f>
        <v>53.1471001816441</v>
      </c>
      <c r="AC88" s="16" t="n">
        <f aca="false">P88-P87</f>
        <v>0.989443922281762</v>
      </c>
      <c r="AD88" s="17" t="n">
        <f aca="false">(100013989+1670700*COS(3.0984635 + 6283.07585*L88/10)+13956*COS(3.05525 + 12566.1517*L88/10)+3084*COS(5.1985 + 77713.7715*L88/10) +1628*COS(1.1739 + 5753.3849*L88/10)+1576*COS(2.8469 + 7860.4194*L88/10)+925*COS(5.453 + 11506.77*L88/10)+542*COS(4.564 + 3930.21*L88/10)+472*COS(3.661 + 5884.927*L88/10)+346*COS(0.964 + 5507.553*L88/10)+329*COS(5.9 + 5223.694*L88/10)+307*COS(0.299 + 5573.143*L88/10)+243*COS(4.273 + 11790.629*L88/10)+212*COS(5.847 + 1577.344*L88/10)+186*COS(5.022 + 10977.079*L88/10)+175*COS(3.012 + 18849.228*L88/10)+110*COS(5.055 + 5486.778*L88/10)+98*COS(0.89 + 6069.78*L88/10)+86*COS(5.69 + 15720.84*L88/10)+86*COS(1.27 + 161000.69*L88/10)+65*COS(0.27 + 17260.15*L88/10)+63*COS(0.92 + 529.69*L88/10)+57*COS(2.01 + 83996.85*L88/10)+56*COS(5.24 + 71430.7*L88/10)+49*COS(3.25 + 2544.31*L88/10)+47*COS(2.58 + 775.52*L88/10)+45*COS(5.54 + 9437.76*L88/10)+43*COS(6.01 + 6275.96*L88/10)+39*COS(5.36 + 4694*L88/10)+38*COS(2.39 + 8827.39*L88/10)+37*COS(0.83 + 19651.05*L88/10)+37*COS(4.9 + 12139.55*L88/10)+36*COS(1.67 + 12036.46*L88/10)+35*COS(1.84 + 2942.46*L88/10)+33*COS(0.24 + 7084.9*L88/10)+32*COS(0.18 + 5088.63*L88/10)+32*COS(1.78 + 398.15*L88/10)+28*COS(1.21 + 6286.6*L88/10)+28*COS(1.9 + 6279.55*L88/10)+26*COS(4.59 + 10447.39*L88/10) +24.6*COS(3.787 + 8429.241*L88/10)+23.6*COS(0.269 + 796.3*L88/10)+27.8*COS(1.899 + 6279.55*L88/10)+23.9*COS(4.996 + 5856.48*L88/10)+20.3*COS(4.653 + 2146.165*L88/10))/100000000 + (103019*COS(1.10749 + 6283.07585*L88/10) +1721*COS(1.0644 + 12566.1517*L88/10) +702*COS(3.142 + 0*L88/10) +32*COS(1.02 + 18849.23*L88/10) +31*COS(2.84 + 5507.55*L88/10) +25*COS(1.32 + 5223.69*L88/10) +18*COS(1.42 + 1577.34*L88/10) +10*COS(5.91 + 10977.08*L88/10) +9*COS(1.42 + 6275.96*L88/10) +9*COS(0.27 + 5486.78*L88/10))*L88/1000000000  + (4359*COS(5.7846 + 6283.0758*L88/10)*L88^2+124*COS(5.579 + 12566.152*L88/10)*L88^2)/10000000000</f>
        <v>0.998129002993644</v>
      </c>
      <c r="AE88" s="10" t="n">
        <f aca="false">2*959.63/AD88</f>
        <v>1922.85766092724</v>
      </c>
      <c r="AF88" s="0"/>
      <c r="AG88" s="0"/>
    </row>
    <row r="89" customFormat="false" ht="12.8" hidden="false" customHeight="false" outlineLevel="0" collapsed="false">
      <c r="D89" s="28" t="n">
        <f aca="false">K89-INT(275*E89/9)+IF($A$8="leap year",1,2)*INT((E89+9)/12)+30</f>
        <v>29</v>
      </c>
      <c r="E89" s="28" t="n">
        <f aca="false">IF(K89&lt;32,1,INT(9*(IF($A$8="leap year",1,2)+K89)/275+0.98))</f>
        <v>3</v>
      </c>
      <c r="F89" s="20" t="n">
        <f aca="false">ASIN(Y89)*180/PI()</f>
        <v>30.6733966562208</v>
      </c>
      <c r="G89" s="21" t="n">
        <f aca="false">F89+1.02/(TAN($A$10*(F89+10.3/(F89+5.11)))*60)</f>
        <v>30.7017328109074</v>
      </c>
      <c r="H89" s="21" t="n">
        <f aca="false">IF(X89&gt;180,AB89-180,AB89+180)</f>
        <v>233.455376332928</v>
      </c>
      <c r="I89" s="13" t="n">
        <f aca="false">IF(ABS(4*(N89-0.0057183-V89))&lt;20,4*(N89-0.0057183-V89),4*(N89-0.0057183-V89-360))</f>
        <v>-4.74851554537271</v>
      </c>
      <c r="J89" s="29" t="n">
        <f aca="false">INT(365.25*(IF(E89&gt;2,$A$5,$A$5-1)+4716))+INT(30.6001*(IF(E89&lt;3,E89+12,E89)+1))+D89+$C$2/24+2-INT(IF(E89&gt;2,$A$5,$A$5-1)/100)+INT(INT(IF(E89&gt;2,$A$5,$A$5-1)/100)/4)-1524.5</f>
        <v>2459668.125</v>
      </c>
      <c r="K89" s="7" t="n">
        <v>88</v>
      </c>
      <c r="L89" s="30" t="n">
        <f aca="false">(J89-2451545)/36525</f>
        <v>0.222399041752224</v>
      </c>
      <c r="M89" s="6" t="n">
        <f aca="false">MOD(357.5291 + 35999.0503*L89 - 0.0001559*L89^2 - 0.00000048*L89^3,360)</f>
        <v>83.6833829938278</v>
      </c>
      <c r="N89" s="6" t="n">
        <f aca="false">MOD(280.46645 + 36000.76983*L89 + 0.0003032*L89^2,360)</f>
        <v>7.00317753107083</v>
      </c>
      <c r="O89" s="6" t="n">
        <f aca="false"> MOD((1.9146 - 0.004817*L89 - 0.000014*L89^2)*SIN(M89*$A$10) + (0.019993 - 0.000101*L89)*SIN(2*M89*$A$10) + 0.00029*SIN(3*M89*$A$10),360)</f>
        <v>1.90600461082215</v>
      </c>
      <c r="P89" s="6" t="n">
        <f aca="false">MOD(N89+O89,360)</f>
        <v>8.90918214189298</v>
      </c>
      <c r="Q89" s="31" t="n">
        <f aca="false">COS(P89*$A$10)</f>
        <v>0.987935059411481</v>
      </c>
      <c r="R89" s="7" t="n">
        <f aca="false">COS((23.4393-46.815*L89/3600)*$A$10)*SIN(P89*$A$10)</f>
        <v>0.142092366311077</v>
      </c>
      <c r="S89" s="7" t="n">
        <f aca="false">SIN((23.4393-46.815*L89/3600)*$A$10)*SIN(P89*$A$10)</f>
        <v>0.0615960860911866</v>
      </c>
      <c r="T89" s="31" t="n">
        <f aca="false">SQRT(1-S89^2)</f>
        <v>0.998101158289202</v>
      </c>
      <c r="U89" s="6" t="n">
        <f aca="false">ATAN(S89/T89)/$A$10</f>
        <v>3.53143126029004</v>
      </c>
      <c r="V89" s="6" t="n">
        <f aca="false">IF(2*ATAN(R89/(Q89+T89))/$A$10&gt;0, 2*ATAN(R89/(Q89+T89))/$A$10, 2*ATAN(R89/(Q89+T89))/$A$10+360)</f>
        <v>8.18458811741401</v>
      </c>
      <c r="W89" s="6" t="n">
        <f aca="false"> MOD(280.46061837 + 360.98564736629*(J89-2451545) + 0.000387933*L89^2 - L89^3/3871000010  + $B$7,360)</f>
        <v>51.9973998521455</v>
      </c>
      <c r="X89" s="6" t="n">
        <f aca="false">IF(W89-V89&gt;0,W89-V89,W89-V89+360)</f>
        <v>43.8128117347315</v>
      </c>
      <c r="Y89" s="31" t="n">
        <f aca="false">SIN($A$10*$B$5)*SIN(U89*$A$10) +COS($A$10*$B$5)* COS(U89*$A$10)*COS(X89*$A$10)</f>
        <v>0.510143619775563</v>
      </c>
      <c r="Z89" s="6" t="n">
        <f aca="false">SIN($A$10*X89)</f>
        <v>0.69230454717155</v>
      </c>
      <c r="AA89" s="6" t="n">
        <f aca="false">COS($A$10*X89)*SIN($A$10*$B$5) - TAN($A$10*U89)*COS($A$10*$B$5)</f>
        <v>0.513113313795738</v>
      </c>
      <c r="AB89" s="6" t="n">
        <f aca="false">IF(OR(AND(Z89*AA89&gt;0), AND(Z89&lt;0,AA89&gt;0)), MOD(ATAN2(AA89,Z89)/$A$10+360,360),  ATAN2(AA89,Z89)/$A$10)</f>
        <v>53.4553763329281</v>
      </c>
      <c r="AC89" s="16" t="n">
        <f aca="false">P89-P88</f>
        <v>0.988877057125091</v>
      </c>
      <c r="AD89" s="17" t="n">
        <f aca="false">(100013989+1670700*COS(3.0984635 + 6283.07585*L89/10)+13956*COS(3.05525 + 12566.1517*L89/10)+3084*COS(5.1985 + 77713.7715*L89/10) +1628*COS(1.1739 + 5753.3849*L89/10)+1576*COS(2.8469 + 7860.4194*L89/10)+925*COS(5.453 + 11506.77*L89/10)+542*COS(4.564 + 3930.21*L89/10)+472*COS(3.661 + 5884.927*L89/10)+346*COS(0.964 + 5507.553*L89/10)+329*COS(5.9 + 5223.694*L89/10)+307*COS(0.299 + 5573.143*L89/10)+243*COS(4.273 + 11790.629*L89/10)+212*COS(5.847 + 1577.344*L89/10)+186*COS(5.022 + 10977.079*L89/10)+175*COS(3.012 + 18849.228*L89/10)+110*COS(5.055 + 5486.778*L89/10)+98*COS(0.89 + 6069.78*L89/10)+86*COS(5.69 + 15720.84*L89/10)+86*COS(1.27 + 161000.69*L89/10)+65*COS(0.27 + 17260.15*L89/10)+63*COS(0.92 + 529.69*L89/10)+57*COS(2.01 + 83996.85*L89/10)+56*COS(5.24 + 71430.7*L89/10)+49*COS(3.25 + 2544.31*L89/10)+47*COS(2.58 + 775.52*L89/10)+45*COS(5.54 + 9437.76*L89/10)+43*COS(6.01 + 6275.96*L89/10)+39*COS(5.36 + 4694*L89/10)+38*COS(2.39 + 8827.39*L89/10)+37*COS(0.83 + 19651.05*L89/10)+37*COS(4.9 + 12139.55*L89/10)+36*COS(1.67 + 12036.46*L89/10)+35*COS(1.84 + 2942.46*L89/10)+33*COS(0.24 + 7084.9*L89/10)+32*COS(0.18 + 5088.63*L89/10)+32*COS(1.78 + 398.15*L89/10)+28*COS(1.21 + 6286.6*L89/10)+28*COS(1.9 + 6279.55*L89/10)+26*COS(4.59 + 10447.39*L89/10) +24.6*COS(3.787 + 8429.241*L89/10)+23.6*COS(0.269 + 796.3*L89/10)+27.8*COS(1.899 + 6279.55*L89/10)+23.9*COS(4.996 + 5856.48*L89/10)+20.3*COS(4.653 + 2146.165*L89/10))/100000000 + (103019*COS(1.10749 + 6283.07585*L89/10) +1721*COS(1.0644 + 12566.1517*L89/10) +702*COS(3.142 + 0*L89/10) +32*COS(1.02 + 18849.23*L89/10) +31*COS(2.84 + 5507.55*L89/10) +25*COS(1.32 + 5223.69*L89/10) +18*COS(1.42 + 1577.34*L89/10) +10*COS(5.91 + 10977.08*L89/10) +9*COS(1.42 + 6275.96*L89/10) +9*COS(0.27 + 5486.78*L89/10))*L89/1000000000  + (4359*COS(5.7846 + 6283.0758*L89/10)*L89^2+124*COS(5.579 + 12566.152*L89/10)*L89^2)/10000000000</f>
        <v>0.998419642192588</v>
      </c>
      <c r="AE89" s="10" t="n">
        <f aca="false">2*959.63/AD89</f>
        <v>1922.29791852371</v>
      </c>
      <c r="AF89" s="0"/>
      <c r="AG89" s="0"/>
    </row>
    <row r="90" customFormat="false" ht="12.8" hidden="false" customHeight="false" outlineLevel="0" collapsed="false">
      <c r="D90" s="28" t="n">
        <f aca="false">K90-INT(275*E90/9)+IF($A$8="leap year",1,2)*INT((E90+9)/12)+30</f>
        <v>30</v>
      </c>
      <c r="E90" s="28" t="n">
        <f aca="false">IF(K90&lt;32,1,INT(9*(IF($A$8="leap year",1,2)+K90)/275+0.98))</f>
        <v>3</v>
      </c>
      <c r="F90" s="20" t="n">
        <f aca="false">ASIN(Y90)*180/PI()</f>
        <v>30.9668655765571</v>
      </c>
      <c r="G90" s="21" t="n">
        <f aca="false">F90+1.02/(TAN($A$10*(F90+10.3/(F90+5.11)))*60)</f>
        <v>30.9948781000106</v>
      </c>
      <c r="H90" s="21" t="n">
        <f aca="false">IF(X90&gt;180,AB90-180,AB90+180)</f>
        <v>233.764565645073</v>
      </c>
      <c r="I90" s="13" t="n">
        <f aca="false">IF(ABS(4*(N90-0.0057183-V90))&lt;20,4*(N90-0.0057183-V90),4*(N90-0.0057183-V90-360))</f>
        <v>-4.4484266277292</v>
      </c>
      <c r="J90" s="29" t="n">
        <f aca="false">INT(365.25*(IF(E90&gt;2,$A$5,$A$5-1)+4716))+INT(30.6001*(IF(E90&lt;3,E90+12,E90)+1))+D90+$C$2/24+2-INT(IF(E90&gt;2,$A$5,$A$5-1)/100)+INT(INT(IF(E90&gt;2,$A$5,$A$5-1)/100)/4)-1524.5</f>
        <v>2459669.125</v>
      </c>
      <c r="K90" s="7" t="n">
        <v>89</v>
      </c>
      <c r="L90" s="30" t="n">
        <f aca="false">(J90-2451545)/36525</f>
        <v>0.222426420260096</v>
      </c>
      <c r="M90" s="6" t="n">
        <f aca="false">MOD(357.5291 + 35999.0503*L90 - 0.0001559*L90^2 - 0.00000048*L90^3,360)</f>
        <v>84.6689832739266</v>
      </c>
      <c r="N90" s="6" t="n">
        <f aca="false">MOD(280.46645 + 36000.76983*L90 + 0.0003032*L90^2,360)</f>
        <v>7.98882489492644</v>
      </c>
      <c r="O90" s="6" t="n">
        <f aca="false"> MOD((1.9146 - 0.004817*L90 - 0.000014*L90^2)*SIN(M90*$A$10) + (0.019993 - 0.000101*L90)*SIN(2*M90*$A$10) + 0.00029*SIN(3*M90*$A$10),360)</f>
        <v>1.90866708837704</v>
      </c>
      <c r="P90" s="6" t="n">
        <f aca="false">MOD(N90+O90,360)</f>
        <v>9.89749198330348</v>
      </c>
      <c r="Q90" s="31" t="n">
        <f aca="false">COS(P90*$A$10)</f>
        <v>0.985116851089126</v>
      </c>
      <c r="R90" s="7" t="n">
        <f aca="false">COS((23.4393-46.815*L90/3600)*$A$10)*SIN(P90*$A$10)</f>
        <v>0.157705743090838</v>
      </c>
      <c r="S90" s="7" t="n">
        <f aca="false">SIN((23.4393-46.815*L90/3600)*$A$10)*SIN(P90*$A$10)</f>
        <v>0.0683643788563324</v>
      </c>
      <c r="T90" s="31" t="n">
        <f aca="false">SQRT(1-S90^2)</f>
        <v>0.997660419032242</v>
      </c>
      <c r="U90" s="6" t="n">
        <f aca="false">ATAN(S90/T90)/$A$10</f>
        <v>3.92004794444217</v>
      </c>
      <c r="V90" s="6" t="n">
        <f aca="false">IF(2*ATAN(R90/(Q90+T90))/$A$10&gt;0, 2*ATAN(R90/(Q90+T90))/$A$10, 2*ATAN(R90/(Q90+T90))/$A$10+360)</f>
        <v>9.09521325185874</v>
      </c>
      <c r="W90" s="6" t="n">
        <f aca="false"> MOD(280.46061837 + 360.98564736629*(J90-2451545) + 0.000387933*L90^2 - L90^3/3871000010  + $B$7,360)</f>
        <v>52.9830472231843</v>
      </c>
      <c r="X90" s="6" t="n">
        <f aca="false">IF(W90-V90&gt;0,W90-V90,W90-V90+360)</f>
        <v>43.8878339713255</v>
      </c>
      <c r="Y90" s="31" t="n">
        <f aca="false">SIN($A$10*$B$5)*SIN(U90*$A$10) +COS($A$10*$B$5)* COS(U90*$A$10)*COS(X90*$A$10)</f>
        <v>0.514542284862546</v>
      </c>
      <c r="Z90" s="6" t="n">
        <f aca="false">SIN($A$10*X90)</f>
        <v>0.693248812798449</v>
      </c>
      <c r="AA90" s="6" t="n">
        <f aca="false">COS($A$10*X90)*SIN($A$10*$B$5) - TAN($A$10*U90)*COS($A$10*$B$5)</f>
        <v>0.508040124437256</v>
      </c>
      <c r="AB90" s="6" t="n">
        <f aca="false">IF(OR(AND(Z90*AA90&gt;0), AND(Z90&lt;0,AA90&gt;0)), MOD(ATAN2(AA90,Z90)/$A$10+360,360),  ATAN2(AA90,Z90)/$A$10)</f>
        <v>53.7645656450725</v>
      </c>
      <c r="AC90" s="16" t="n">
        <f aca="false">P90-P89</f>
        <v>0.988309841410501</v>
      </c>
      <c r="AD90" s="17" t="n">
        <f aca="false">(100013989+1670700*COS(3.0984635 + 6283.07585*L90/10)+13956*COS(3.05525 + 12566.1517*L90/10)+3084*COS(5.1985 + 77713.7715*L90/10) +1628*COS(1.1739 + 5753.3849*L90/10)+1576*COS(2.8469 + 7860.4194*L90/10)+925*COS(5.453 + 11506.77*L90/10)+542*COS(4.564 + 3930.21*L90/10)+472*COS(3.661 + 5884.927*L90/10)+346*COS(0.964 + 5507.553*L90/10)+329*COS(5.9 + 5223.694*L90/10)+307*COS(0.299 + 5573.143*L90/10)+243*COS(4.273 + 11790.629*L90/10)+212*COS(5.847 + 1577.344*L90/10)+186*COS(5.022 + 10977.079*L90/10)+175*COS(3.012 + 18849.228*L90/10)+110*COS(5.055 + 5486.778*L90/10)+98*COS(0.89 + 6069.78*L90/10)+86*COS(5.69 + 15720.84*L90/10)+86*COS(1.27 + 161000.69*L90/10)+65*COS(0.27 + 17260.15*L90/10)+63*COS(0.92 + 529.69*L90/10)+57*COS(2.01 + 83996.85*L90/10)+56*COS(5.24 + 71430.7*L90/10)+49*COS(3.25 + 2544.31*L90/10)+47*COS(2.58 + 775.52*L90/10)+45*COS(5.54 + 9437.76*L90/10)+43*COS(6.01 + 6275.96*L90/10)+39*COS(5.36 + 4694*L90/10)+38*COS(2.39 + 8827.39*L90/10)+37*COS(0.83 + 19651.05*L90/10)+37*COS(4.9 + 12139.55*L90/10)+36*COS(1.67 + 12036.46*L90/10)+35*COS(1.84 + 2942.46*L90/10)+33*COS(0.24 + 7084.9*L90/10)+32*COS(0.18 + 5088.63*L90/10)+32*COS(1.78 + 398.15*L90/10)+28*COS(1.21 + 6286.6*L90/10)+28*COS(1.9 + 6279.55*L90/10)+26*COS(4.59 + 10447.39*L90/10) +24.6*COS(3.787 + 8429.241*L90/10)+23.6*COS(0.269 + 796.3*L90/10)+27.8*COS(1.899 + 6279.55*L90/10)+23.9*COS(4.996 + 5856.48*L90/10)+20.3*COS(4.653 + 2146.165*L90/10))/100000000 + (103019*COS(1.10749 + 6283.07585*L90/10) +1721*COS(1.0644 + 12566.1517*L90/10) +702*COS(3.142 + 0*L90/10) +32*COS(1.02 + 18849.23*L90/10) +31*COS(2.84 + 5507.55*L90/10) +25*COS(1.32 + 5223.69*L90/10) +18*COS(1.42 + 1577.34*L90/10) +10*COS(5.91 + 10977.08*L90/10) +9*COS(1.42 + 6275.96*L90/10) +9*COS(0.27 + 5486.78*L90/10))*L90/1000000000  + (4359*COS(5.7846 + 6283.0758*L90/10)*L90^2+124*COS(5.579 + 12566.152*L90/10)*L90^2)/10000000000</f>
        <v>0.998709430599426</v>
      </c>
      <c r="AE90" s="10" t="n">
        <f aca="false">2*959.63/AD90</f>
        <v>1921.74013901927</v>
      </c>
      <c r="AF90" s="0"/>
      <c r="AG90" s="0"/>
    </row>
    <row r="91" customFormat="false" ht="12.8" hidden="false" customHeight="false" outlineLevel="0" collapsed="false">
      <c r="D91" s="28" t="n">
        <f aca="false">K91-INT(275*E91/9)+IF($A$8="leap year",1,2)*INT((E91+9)/12)+30</f>
        <v>31</v>
      </c>
      <c r="E91" s="28" t="n">
        <f aca="false">IF(K91&lt;32,1,INT(9*(IF($A$8="leap year",1,2)+K91)/275+0.98))</f>
        <v>3</v>
      </c>
      <c r="F91" s="20" t="n">
        <f aca="false">ASIN(Y91)*180/PI()</f>
        <v>31.2587712918002</v>
      </c>
      <c r="G91" s="21" t="n">
        <f aca="false">F91+1.02/(TAN($A$10*(F91+10.3/(F91+5.11)))*60)</f>
        <v>31.2864671990074</v>
      </c>
      <c r="H91" s="21" t="n">
        <f aca="false">IF(X91&gt;180,AB91-180,AB91+180)</f>
        <v>234.07453406163</v>
      </c>
      <c r="I91" s="13" t="n">
        <f aca="false">IF(ABS(4*(N91-0.0057183-V91))&lt;20,4*(N91-0.0057183-V91),4*(N91-0.0057183-V91-360))</f>
        <v>-4.14962665485891</v>
      </c>
      <c r="J91" s="29" t="n">
        <f aca="false">INT(365.25*(IF(E91&gt;2,$A$5,$A$5-1)+4716))+INT(30.6001*(IF(E91&lt;3,E91+12,E91)+1))+D91+$C$2/24+2-INT(IF(E91&gt;2,$A$5,$A$5-1)/100)+INT(INT(IF(E91&gt;2,$A$5,$A$5-1)/100)/4)-1524.5</f>
        <v>2459670.125</v>
      </c>
      <c r="K91" s="7" t="n">
        <v>90</v>
      </c>
      <c r="L91" s="30" t="n">
        <f aca="false">(J91-2451545)/36525</f>
        <v>0.222453798767967</v>
      </c>
      <c r="M91" s="6" t="n">
        <f aca="false">MOD(357.5291 + 35999.0503*L91 - 0.0001559*L91^2 - 0.00000048*L91^3,360)</f>
        <v>85.6545835540237</v>
      </c>
      <c r="N91" s="6" t="n">
        <f aca="false">MOD(280.46645 + 36000.76983*L91 + 0.0003032*L91^2,360)</f>
        <v>8.97447225878386</v>
      </c>
      <c r="O91" s="6" t="n">
        <f aca="false"> MOD((1.9146 - 0.004817*L91 - 0.000014*L91^2)*SIN(M91*$A$10) + (0.019993 - 0.000101*L91)*SIN(2*M91*$A$10) + 0.00029*SIN(3*M91*$A$10),360)</f>
        <v>1.91076217036396</v>
      </c>
      <c r="P91" s="6" t="n">
        <f aca="false">MOD(N91+O91,360)</f>
        <v>10.8852344291478</v>
      </c>
      <c r="Q91" s="31" t="n">
        <f aca="false">COS(P91*$A$10)</f>
        <v>0.9820074114641</v>
      </c>
      <c r="R91" s="7" t="n">
        <f aca="false">COS((23.4393-46.815*L91/3600)*$A$10)*SIN(P91*$A$10)</f>
        <v>0.173263275362657</v>
      </c>
      <c r="S91" s="7" t="n">
        <f aca="false">SIN((23.4393-46.815*L91/3600)*$A$10)*SIN(P91*$A$10)</f>
        <v>0.0751084631728172</v>
      </c>
      <c r="T91" s="31" t="n">
        <f aca="false">SQRT(1-S91^2)</f>
        <v>0.997175370112909</v>
      </c>
      <c r="U91" s="6" t="n">
        <f aca="false">ATAN(S91/T91)/$A$10</f>
        <v>4.30745436452362</v>
      </c>
      <c r="V91" s="6" t="n">
        <f aca="false">IF(2*ATAN(R91/(Q91+T91))/$A$10&gt;0, 2*ATAN(R91/(Q91+T91))/$A$10, 2*ATAN(R91/(Q91+T91))/$A$10+360)</f>
        <v>10.0061606224986</v>
      </c>
      <c r="W91" s="6" t="n">
        <f aca="false"> MOD(280.46061837 + 360.98564736629*(J91-2451545) + 0.000387933*L91^2 - L91^3/3871000010  + $B$7,360)</f>
        <v>53.9686945942231</v>
      </c>
      <c r="X91" s="6" t="n">
        <f aca="false">IF(W91-V91&gt;0,W91-V91,W91-V91+360)</f>
        <v>43.9625339717245</v>
      </c>
      <c r="Y91" s="31" t="n">
        <f aca="false">SIN($A$10*$B$5)*SIN(U91*$A$10) +COS($A$10*$B$5)* COS(U91*$A$10)*COS(X91*$A$10)</f>
        <v>0.518904128762452</v>
      </c>
      <c r="Z91" s="6" t="n">
        <f aca="false">SIN($A$10*X91)</f>
        <v>0.694187841688645</v>
      </c>
      <c r="AA91" s="6" t="n">
        <f aca="false">COS($A$10*X91)*SIN($A$10*$B$5) - TAN($A$10*U91)*COS($A$10*$B$5)</f>
        <v>0.502978562187121</v>
      </c>
      <c r="AB91" s="6" t="n">
        <f aca="false">IF(OR(AND(Z91*AA91&gt;0), AND(Z91&lt;0,AA91&gt;0)), MOD(ATAN2(AA91,Z91)/$A$10+360,360),  ATAN2(AA91,Z91)/$A$10)</f>
        <v>54.0745340616296</v>
      </c>
      <c r="AC91" s="16" t="n">
        <f aca="false">P91-P90</f>
        <v>0.987742445844345</v>
      </c>
      <c r="AD91" s="17" t="n">
        <f aca="false">(100013989+1670700*COS(3.0984635 + 6283.07585*L91/10)+13956*COS(3.05525 + 12566.1517*L91/10)+3084*COS(5.1985 + 77713.7715*L91/10) +1628*COS(1.1739 + 5753.3849*L91/10)+1576*COS(2.8469 + 7860.4194*L91/10)+925*COS(5.453 + 11506.77*L91/10)+542*COS(4.564 + 3930.21*L91/10)+472*COS(3.661 + 5884.927*L91/10)+346*COS(0.964 + 5507.553*L91/10)+329*COS(5.9 + 5223.694*L91/10)+307*COS(0.299 + 5573.143*L91/10)+243*COS(4.273 + 11790.629*L91/10)+212*COS(5.847 + 1577.344*L91/10)+186*COS(5.022 + 10977.079*L91/10)+175*COS(3.012 + 18849.228*L91/10)+110*COS(5.055 + 5486.778*L91/10)+98*COS(0.89 + 6069.78*L91/10)+86*COS(5.69 + 15720.84*L91/10)+86*COS(1.27 + 161000.69*L91/10)+65*COS(0.27 + 17260.15*L91/10)+63*COS(0.92 + 529.69*L91/10)+57*COS(2.01 + 83996.85*L91/10)+56*COS(5.24 + 71430.7*L91/10)+49*COS(3.25 + 2544.31*L91/10)+47*COS(2.58 + 775.52*L91/10)+45*COS(5.54 + 9437.76*L91/10)+43*COS(6.01 + 6275.96*L91/10)+39*COS(5.36 + 4694*L91/10)+38*COS(2.39 + 8827.39*L91/10)+37*COS(0.83 + 19651.05*L91/10)+37*COS(4.9 + 12139.55*L91/10)+36*COS(1.67 + 12036.46*L91/10)+35*COS(1.84 + 2942.46*L91/10)+33*COS(0.24 + 7084.9*L91/10)+32*COS(0.18 + 5088.63*L91/10)+32*COS(1.78 + 398.15*L91/10)+28*COS(1.21 + 6286.6*L91/10)+28*COS(1.9 + 6279.55*L91/10)+26*COS(4.59 + 10447.39*L91/10) +24.6*COS(3.787 + 8429.241*L91/10)+23.6*COS(0.269 + 796.3*L91/10)+27.8*COS(1.899 + 6279.55*L91/10)+23.9*COS(4.996 + 5856.48*L91/10)+20.3*COS(4.653 + 2146.165*L91/10))/100000000 + (103019*COS(1.10749 + 6283.07585*L91/10) +1721*COS(1.0644 + 12566.1517*L91/10) +702*COS(3.142 + 0*L91/10) +32*COS(1.02 + 18849.23*L91/10) +31*COS(2.84 + 5507.55*L91/10) +25*COS(1.32 + 5223.69*L91/10) +18*COS(1.42 + 1577.34*L91/10) +10*COS(5.91 + 10977.08*L91/10) +9*COS(1.42 + 6275.96*L91/10) +9*COS(0.27 + 5486.78*L91/10))*L91/1000000000  + (4359*COS(5.7846 + 6283.0758*L91/10)*L91^2+124*COS(5.579 + 12566.152*L91/10)*L91^2)/10000000000</f>
        <v>0.998998176767414</v>
      </c>
      <c r="AE91" s="10" t="n">
        <f aca="false">2*959.63/AD91</f>
        <v>1921.18468745398</v>
      </c>
      <c r="AF91" s="0"/>
      <c r="AG91" s="0"/>
    </row>
    <row r="92" customFormat="false" ht="12.8" hidden="false" customHeight="false" outlineLevel="0" collapsed="false">
      <c r="D92" s="28" t="n">
        <f aca="false">K92-INT(275*E92/9)+IF($A$8="leap year",1,2)*INT((E92+9)/12)+30</f>
        <v>1</v>
      </c>
      <c r="E92" s="28" t="n">
        <f aca="false">IF(K92&lt;32,1,INT(9*(IF($A$8="leap year",1,2)+K92)/275+0.98))</f>
        <v>4</v>
      </c>
      <c r="F92" s="20" t="n">
        <f aca="false">ASIN(Y92)*180/PI()</f>
        <v>31.5490717996415</v>
      </c>
      <c r="G92" s="21" t="n">
        <f aca="false">F92+1.02/(TAN($A$10*(F92+10.3/(F92+5.11)))*60)</f>
        <v>31.5764579228868</v>
      </c>
      <c r="H92" s="21" t="n">
        <f aca="false">IF(X92&gt;180,AB92-180,AB92+180)</f>
        <v>234.385146219194</v>
      </c>
      <c r="I92" s="13" t="n">
        <f aca="false">IF(ABS(4*(N92-0.0057183-V92))&lt;20,4*(N92-0.0057183-V92),4*(N92-0.0057183-V92-360))</f>
        <v>-3.85243832553701</v>
      </c>
      <c r="J92" s="29" t="n">
        <f aca="false">INT(365.25*(IF(E92&gt;2,$A$5,$A$5-1)+4716))+INT(30.6001*(IF(E92&lt;3,E92+12,E92)+1))+D92+$C$2/24+2-INT(IF(E92&gt;2,$A$5,$A$5-1)/100)+INT(INT(IF(E92&gt;2,$A$5,$A$5-1)/100)/4)-1524.5</f>
        <v>2459671.125</v>
      </c>
      <c r="K92" s="7" t="n">
        <v>91</v>
      </c>
      <c r="L92" s="30" t="n">
        <f aca="false">(J92-2451545)/36525</f>
        <v>0.222481177275838</v>
      </c>
      <c r="M92" s="6" t="n">
        <f aca="false">MOD(357.5291 + 35999.0503*L92 - 0.0001559*L92^2 - 0.00000048*L92^3,360)</f>
        <v>86.6401838341226</v>
      </c>
      <c r="N92" s="6" t="n">
        <f aca="false">MOD(280.46645 + 36000.76983*L92 + 0.0003032*L92^2,360)</f>
        <v>9.96011962264311</v>
      </c>
      <c r="O92" s="6" t="n">
        <f aca="false"> MOD((1.9146 - 0.004817*L92 - 0.000014*L92^2)*SIN(M92*$A$10) + (0.019993 - 0.000101*L92)*SIN(2*M92*$A$10) + 0.00029*SIN(3*M92*$A$10),360)</f>
        <v>1.91228984694485</v>
      </c>
      <c r="P92" s="6" t="n">
        <f aca="false">MOD(N92+O92,360)</f>
        <v>11.872409469588</v>
      </c>
      <c r="Q92" s="31" t="n">
        <f aca="false">COS(P92*$A$10)</f>
        <v>0.978608168364376</v>
      </c>
      <c r="R92" s="7" t="n">
        <f aca="false">COS((23.4393-46.815*L92/3600)*$A$10)*SIN(P92*$A$10)</f>
        <v>0.18876042420455</v>
      </c>
      <c r="S92" s="7" t="n">
        <f aca="false">SIN((23.4393-46.815*L92/3600)*$A$10)*SIN(P92*$A$10)</f>
        <v>0.0818263714497956</v>
      </c>
      <c r="T92" s="31" t="n">
        <f aca="false">SQRT(1-S92^2)</f>
        <v>0.996646599821301</v>
      </c>
      <c r="U92" s="6" t="n">
        <f aca="false">ATAN(S92/T92)/$A$10</f>
        <v>4.69355336500886</v>
      </c>
      <c r="V92" s="6" t="n">
        <f aca="false">IF(2*ATAN(R92/(Q92+T92))/$A$10&gt;0, 2*ATAN(R92/(Q92+T92))/$A$10, 2*ATAN(R92/(Q92+T92))/$A$10+360)</f>
        <v>10.9175109040274</v>
      </c>
      <c r="W92" s="6" t="n">
        <f aca="false"> MOD(280.46061837 + 360.98564736629*(J92-2451545) + 0.000387933*L92^2 - L92^3/3871000010  + $B$7,360)</f>
        <v>54.9543419652619</v>
      </c>
      <c r="X92" s="6" t="n">
        <f aca="false">IF(W92-V92&gt;0,W92-V92,W92-V92+360)</f>
        <v>44.0368310612345</v>
      </c>
      <c r="Y92" s="31" t="n">
        <f aca="false">SIN($A$10*$B$5)*SIN(U92*$A$10) +COS($A$10*$B$5)* COS(U92*$A$10)*COS(X92*$A$10)</f>
        <v>0.523228629001687</v>
      </c>
      <c r="Z92" s="6" t="n">
        <f aca="false">SIN($A$10*X92)</f>
        <v>0.69512063527705</v>
      </c>
      <c r="AA92" s="6" t="n">
        <f aca="false">COS($A$10*X92)*SIN($A$10*$B$5) - TAN($A$10*U92)*COS($A$10*$B$5)</f>
        <v>0.497930121589644</v>
      </c>
      <c r="AB92" s="6" t="n">
        <f aca="false">IF(OR(AND(Z92*AA92&gt;0), AND(Z92&lt;0,AA92&gt;0)), MOD(ATAN2(AA92,Z92)/$A$10+360,360),  ATAN2(AA92,Z92)/$A$10)</f>
        <v>54.3851462191943</v>
      </c>
      <c r="AC92" s="16" t="n">
        <f aca="false">P92-P91</f>
        <v>0.98717504044013</v>
      </c>
      <c r="AD92" s="17" t="n">
        <f aca="false">(100013989+1670700*COS(3.0984635 + 6283.07585*L92/10)+13956*COS(3.05525 + 12566.1517*L92/10)+3084*COS(5.1985 + 77713.7715*L92/10) +1628*COS(1.1739 + 5753.3849*L92/10)+1576*COS(2.8469 + 7860.4194*L92/10)+925*COS(5.453 + 11506.77*L92/10)+542*COS(4.564 + 3930.21*L92/10)+472*COS(3.661 + 5884.927*L92/10)+346*COS(0.964 + 5507.553*L92/10)+329*COS(5.9 + 5223.694*L92/10)+307*COS(0.299 + 5573.143*L92/10)+243*COS(4.273 + 11790.629*L92/10)+212*COS(5.847 + 1577.344*L92/10)+186*COS(5.022 + 10977.079*L92/10)+175*COS(3.012 + 18849.228*L92/10)+110*COS(5.055 + 5486.778*L92/10)+98*COS(0.89 + 6069.78*L92/10)+86*COS(5.69 + 15720.84*L92/10)+86*COS(1.27 + 161000.69*L92/10)+65*COS(0.27 + 17260.15*L92/10)+63*COS(0.92 + 529.69*L92/10)+57*COS(2.01 + 83996.85*L92/10)+56*COS(5.24 + 71430.7*L92/10)+49*COS(3.25 + 2544.31*L92/10)+47*COS(2.58 + 775.52*L92/10)+45*COS(5.54 + 9437.76*L92/10)+43*COS(6.01 + 6275.96*L92/10)+39*COS(5.36 + 4694*L92/10)+38*COS(2.39 + 8827.39*L92/10)+37*COS(0.83 + 19651.05*L92/10)+37*COS(4.9 + 12139.55*L92/10)+36*COS(1.67 + 12036.46*L92/10)+35*COS(1.84 + 2942.46*L92/10)+33*COS(0.24 + 7084.9*L92/10)+32*COS(0.18 + 5088.63*L92/10)+32*COS(1.78 + 398.15*L92/10)+28*COS(1.21 + 6286.6*L92/10)+28*COS(1.9 + 6279.55*L92/10)+26*COS(4.59 + 10447.39*L92/10) +24.6*COS(3.787 + 8429.241*L92/10)+23.6*COS(0.269 + 796.3*L92/10)+27.8*COS(1.899 + 6279.55*L92/10)+23.9*COS(4.996 + 5856.48*L92/10)+20.3*COS(4.653 + 2146.165*L92/10))/100000000 + (103019*COS(1.10749 + 6283.07585*L92/10) +1721*COS(1.0644 + 12566.1517*L92/10) +702*COS(3.142 + 0*L92/10) +32*COS(1.02 + 18849.23*L92/10) +31*COS(2.84 + 5507.55*L92/10) +25*COS(1.32 + 5223.69*L92/10) +18*COS(1.42 + 1577.34*L92/10) +10*COS(5.91 + 10977.08*L92/10) +9*COS(1.42 + 6275.96*L92/10) +9*COS(0.27 + 5486.78*L92/10))*L92/1000000000  + (4359*COS(5.7846 + 6283.0758*L92/10)*L92^2+124*COS(5.579 + 12566.152*L92/10)*L92^2)/10000000000</f>
        <v>0.999285764707009</v>
      </c>
      <c r="AE92" s="10" t="n">
        <f aca="false">2*959.63/AD92</f>
        <v>1920.63178300426</v>
      </c>
      <c r="AF92" s="0"/>
      <c r="AG92" s="0"/>
    </row>
    <row r="93" customFormat="false" ht="12.8" hidden="false" customHeight="false" outlineLevel="0" collapsed="false">
      <c r="D93" s="28" t="n">
        <f aca="false">K93-INT(275*E93/9)+IF($A$8="leap year",1,2)*INT((E93+9)/12)+30</f>
        <v>2</v>
      </c>
      <c r="E93" s="28" t="n">
        <f aca="false">IF(K93&lt;32,1,INT(9*(IF($A$8="leap year",1,2)+K93)/275+0.98))</f>
        <v>4</v>
      </c>
      <c r="F93" s="20" t="n">
        <f aca="false">ASIN(Y93)*180/PI()</f>
        <v>31.8377261661505</v>
      </c>
      <c r="G93" s="21" t="n">
        <f aca="false">F93+1.02/(TAN($A$10*(F93+10.3/(F93+5.11)))*60)</f>
        <v>31.8648091610596</v>
      </c>
      <c r="H93" s="21" t="n">
        <f aca="false">IF(X93&gt;180,AB93-180,AB93+180)</f>
        <v>234.696265492309</v>
      </c>
      <c r="I93" s="13" t="n">
        <f aca="false">IF(ABS(4*(N93-0.0057183-V93))&lt;20,4*(N93-0.0057183-V93),4*(N93-0.0057183-V93-360))</f>
        <v>-3.55718141047768</v>
      </c>
      <c r="J93" s="29" t="n">
        <f aca="false">INT(365.25*(IF(E93&gt;2,$A$5,$A$5-1)+4716))+INT(30.6001*(IF(E93&lt;3,E93+12,E93)+1))+D93+$C$2/24+2-INT(IF(E93&gt;2,$A$5,$A$5-1)/100)+INT(INT(IF(E93&gt;2,$A$5,$A$5-1)/100)/4)-1524.5</f>
        <v>2459672.125</v>
      </c>
      <c r="K93" s="7" t="n">
        <v>92</v>
      </c>
      <c r="L93" s="30" t="n">
        <f aca="false">(J93-2451545)/36525</f>
        <v>0.22250855578371</v>
      </c>
      <c r="M93" s="6" t="n">
        <f aca="false">MOD(357.5291 + 35999.0503*L93 - 0.0001559*L93^2 - 0.00000048*L93^3,360)</f>
        <v>87.6257841142196</v>
      </c>
      <c r="N93" s="6" t="n">
        <f aca="false">MOD(280.46645 + 36000.76983*L93 + 0.0003032*L93^2,360)</f>
        <v>10.9457669865005</v>
      </c>
      <c r="O93" s="6" t="n">
        <f aca="false"> MOD((1.9146 - 0.004817*L93 - 0.000014*L93^2)*SIN(M93*$A$10) + (0.019993 - 0.000101*L93)*SIN(2*M93*$A$10) + 0.00029*SIN(3*M93*$A$10),360)</f>
        <v>1.91325027756653</v>
      </c>
      <c r="P93" s="6" t="n">
        <f aca="false">MOD(N93+O93,360)</f>
        <v>12.8590172640671</v>
      </c>
      <c r="Q93" s="31" t="n">
        <f aca="false">COS(P93*$A$10)</f>
        <v>0.974920631982927</v>
      </c>
      <c r="R93" s="7" t="n">
        <f aca="false">COS((23.4393-46.815*L93/3600)*$A$10)*SIN(P93*$A$10)</f>
        <v>0.204192684473041</v>
      </c>
      <c r="S93" s="7" t="n">
        <f aca="false">SIN((23.4393-46.815*L93/3600)*$A$10)*SIN(P93*$A$10)</f>
        <v>0.0885161507393093</v>
      </c>
      <c r="T93" s="31" t="n">
        <f aca="false">SQRT(1-S93^2)</f>
        <v>0.996074741702798</v>
      </c>
      <c r="U93" s="6" t="n">
        <f aca="false">ATAN(S93/T93)/$A$10</f>
        <v>5.07824807494996</v>
      </c>
      <c r="V93" s="6" t="n">
        <f aca="false">IF(2*ATAN(R93/(Q93+T93))/$A$10&gt;0, 2*ATAN(R93/(Q93+T93))/$A$10, 2*ATAN(R93/(Q93+T93))/$A$10+360)</f>
        <v>11.82934403912</v>
      </c>
      <c r="W93" s="6" t="n">
        <f aca="false"> MOD(280.46061837 + 360.98564736629*(J93-2451545) + 0.000387933*L93^2 - L93^3/3871000010  + $B$7,360)</f>
        <v>55.9399893363006</v>
      </c>
      <c r="X93" s="6" t="n">
        <f aca="false">IF(W93-V93&gt;0,W93-V93,W93-V93+360)</f>
        <v>44.1106452971807</v>
      </c>
      <c r="Y93" s="31" t="n">
        <f aca="false">SIN($A$10*$B$5)*SIN(U93*$A$10) +COS($A$10*$B$5)* COS(U93*$A$10)*COS(X93*$A$10)</f>
        <v>0.527515289510774</v>
      </c>
      <c r="Z93" s="6" t="n">
        <f aca="false">SIN($A$10*X93)</f>
        <v>0.69604620920436</v>
      </c>
      <c r="AA93" s="6" t="n">
        <f aca="false">COS($A$10*X93)*SIN($A$10*$B$5) - TAN($A$10*U93)*COS($A$10*$B$5)</f>
        <v>0.492896301954636</v>
      </c>
      <c r="AB93" s="6" t="n">
        <f aca="false">IF(OR(AND(Z93*AA93&gt;0), AND(Z93&lt;0,AA93&gt;0)), MOD(ATAN2(AA93,Z93)/$A$10+360,360),  ATAN2(AA93,Z93)/$A$10)</f>
        <v>54.6962654923092</v>
      </c>
      <c r="AC93" s="16" t="n">
        <f aca="false">P93-P92</f>
        <v>0.986607794479109</v>
      </c>
      <c r="AD93" s="17" t="n">
        <f aca="false">(100013989+1670700*COS(3.0984635 + 6283.07585*L93/10)+13956*COS(3.05525 + 12566.1517*L93/10)+3084*COS(5.1985 + 77713.7715*L93/10) +1628*COS(1.1739 + 5753.3849*L93/10)+1576*COS(2.8469 + 7860.4194*L93/10)+925*COS(5.453 + 11506.77*L93/10)+542*COS(4.564 + 3930.21*L93/10)+472*COS(3.661 + 5884.927*L93/10)+346*COS(0.964 + 5507.553*L93/10)+329*COS(5.9 + 5223.694*L93/10)+307*COS(0.299 + 5573.143*L93/10)+243*COS(4.273 + 11790.629*L93/10)+212*COS(5.847 + 1577.344*L93/10)+186*COS(5.022 + 10977.079*L93/10)+175*COS(3.012 + 18849.228*L93/10)+110*COS(5.055 + 5486.778*L93/10)+98*COS(0.89 + 6069.78*L93/10)+86*COS(5.69 + 15720.84*L93/10)+86*COS(1.27 + 161000.69*L93/10)+65*COS(0.27 + 17260.15*L93/10)+63*COS(0.92 + 529.69*L93/10)+57*COS(2.01 + 83996.85*L93/10)+56*COS(5.24 + 71430.7*L93/10)+49*COS(3.25 + 2544.31*L93/10)+47*COS(2.58 + 775.52*L93/10)+45*COS(5.54 + 9437.76*L93/10)+43*COS(6.01 + 6275.96*L93/10)+39*COS(5.36 + 4694*L93/10)+38*COS(2.39 + 8827.39*L93/10)+37*COS(0.83 + 19651.05*L93/10)+37*COS(4.9 + 12139.55*L93/10)+36*COS(1.67 + 12036.46*L93/10)+35*COS(1.84 + 2942.46*L93/10)+33*COS(0.24 + 7084.9*L93/10)+32*COS(0.18 + 5088.63*L93/10)+32*COS(1.78 + 398.15*L93/10)+28*COS(1.21 + 6286.6*L93/10)+28*COS(1.9 + 6279.55*L93/10)+26*COS(4.59 + 10447.39*L93/10) +24.6*COS(3.787 + 8429.241*L93/10)+23.6*COS(0.269 + 796.3*L93/10)+27.8*COS(1.899 + 6279.55*L93/10)+23.9*COS(4.996 + 5856.48*L93/10)+20.3*COS(4.653 + 2146.165*L93/10))/100000000 + (103019*COS(1.10749 + 6283.07585*L93/10) +1721*COS(1.0644 + 12566.1517*L93/10) +702*COS(3.142 + 0*L93/10) +32*COS(1.02 + 18849.23*L93/10) +31*COS(2.84 + 5507.55*L93/10) +25*COS(1.32 + 5223.69*L93/10) +18*COS(1.42 + 1577.34*L93/10) +10*COS(5.91 + 10977.08*L93/10) +9*COS(1.42 + 6275.96*L93/10) +9*COS(0.27 + 5486.78*L93/10))*L93/1000000000  + (4359*COS(5.7846 + 6283.0758*L93/10)*L93^2+124*COS(5.579 + 12566.152*L93/10)*L93^2)/10000000000</f>
        <v>0.999572145697709</v>
      </c>
      <c r="AE93" s="10" t="n">
        <f aca="false">2*959.63/AD93</f>
        <v>1920.081515137</v>
      </c>
      <c r="AF93" s="0"/>
      <c r="AG93" s="0"/>
    </row>
    <row r="94" customFormat="false" ht="12.8" hidden="false" customHeight="false" outlineLevel="0" collapsed="false">
      <c r="D94" s="28" t="n">
        <f aca="false">K94-INT(275*E94/9)+IF($A$8="leap year",1,2)*INT((E94+9)/12)+30</f>
        <v>3</v>
      </c>
      <c r="E94" s="28" t="n">
        <f aca="false">IF(K94&lt;32,1,INT(9*(IF($A$8="leap year",1,2)+K94)/275+0.98))</f>
        <v>4</v>
      </c>
      <c r="F94" s="20" t="n">
        <f aca="false">ASIN(Y94)*180/PI()</f>
        <v>32.1246944874989</v>
      </c>
      <c r="G94" s="21" t="n">
        <f aca="false">F94+1.02/(TAN($A$10*(F94+10.3/(F94+5.11)))*60)</f>
        <v>32.1514808388957</v>
      </c>
      <c r="H94" s="21" t="n">
        <f aca="false">IF(X94&gt;180,AB94-180,AB94+180)</f>
        <v>235.007754039988</v>
      </c>
      <c r="I94" s="13" t="n">
        <f aca="false">IF(ABS(4*(N94-0.0057183-V94))&lt;20,4*(N94-0.0057183-V94),4*(N94-0.0057183-V94-360))</f>
        <v>-3.26417253235304</v>
      </c>
      <c r="J94" s="29" t="n">
        <f aca="false">INT(365.25*(IF(E94&gt;2,$A$5,$A$5-1)+4716))+INT(30.6001*(IF(E94&lt;3,E94+12,E94)+1))+D94+$C$2/24+2-INT(IF(E94&gt;2,$A$5,$A$5-1)/100)+INT(INT(IF(E94&gt;2,$A$5,$A$5-1)/100)/4)-1524.5</f>
        <v>2459673.125</v>
      </c>
      <c r="K94" s="7" t="n">
        <v>93</v>
      </c>
      <c r="L94" s="30" t="n">
        <f aca="false">(J94-2451545)/36525</f>
        <v>0.222535934291581</v>
      </c>
      <c r="M94" s="6" t="n">
        <f aca="false">MOD(357.5291 + 35999.0503*L94 - 0.0001559*L94^2 - 0.00000048*L94^3,360)</f>
        <v>88.6113843943185</v>
      </c>
      <c r="N94" s="6" t="n">
        <f aca="false">MOD(280.46645 + 36000.76983*L94 + 0.0003032*L94^2,360)</f>
        <v>11.9314143503598</v>
      </c>
      <c r="O94" s="6" t="n">
        <f aca="false"> MOD((1.9146 - 0.004817*L94 - 0.000014*L94^2)*SIN(M94*$A$10) + (0.019993 - 0.000101*L94)*SIN(2*M94*$A$10) + 0.00029*SIN(3*M94*$A$10),360)</f>
        <v>1.91364379017947</v>
      </c>
      <c r="P94" s="6" t="n">
        <f aca="false">MOD(N94+O94,360)</f>
        <v>13.8450581405392</v>
      </c>
      <c r="Q94" s="31" t="n">
        <f aca="false">COS(P94*$A$10)</f>
        <v>0.970946393842443</v>
      </c>
      <c r="R94" s="7" t="n">
        <f aca="false">COS((23.4393-46.815*L94/3600)*$A$10)*SIN(P94*$A$10)</f>
        <v>0.219555585988875</v>
      </c>
      <c r="S94" s="7" t="n">
        <f aca="false">SIN((23.4393-46.815*L94/3600)*$A$10)*SIN(P94*$A$10)</f>
        <v>0.0951758632502888</v>
      </c>
      <c r="T94" s="31" t="n">
        <f aca="false">SQRT(1-S94^2)</f>
        <v>0.995460473878578</v>
      </c>
      <c r="U94" s="6" t="n">
        <f aca="false">ATAN(S94/T94)/$A$10</f>
        <v>5.46144189886201</v>
      </c>
      <c r="V94" s="6" t="n">
        <f aca="false">IF(2*ATAN(R94/(Q94+T94))/$A$10&gt;0, 2*ATAN(R94/(Q94+T94))/$A$10, 2*ATAN(R94/(Q94+T94))/$A$10+360)</f>
        <v>12.741739183448</v>
      </c>
      <c r="W94" s="6" t="n">
        <f aca="false"> MOD(280.46061837 + 360.98564736629*(J94-2451545) + 0.000387933*L94^2 - L94^3/3871000010  + $B$7,360)</f>
        <v>56.9256367073394</v>
      </c>
      <c r="X94" s="6" t="n">
        <f aca="false">IF(W94-V94&gt;0,W94-V94,W94-V94+360)</f>
        <v>44.1838975238914</v>
      </c>
      <c r="Y94" s="31" t="n">
        <f aca="false">SIN($A$10*$B$5)*SIN(U94*$A$10) +COS($A$10*$B$5)* COS(U94*$A$10)*COS(X94*$A$10)</f>
        <v>0.531763639794831</v>
      </c>
      <c r="Z94" s="6" t="n">
        <f aca="false">SIN($A$10*X94)</f>
        <v>0.696963593888737</v>
      </c>
      <c r="AA94" s="6" t="n">
        <f aca="false">COS($A$10*X94)*SIN($A$10*$B$5) - TAN($A$10*U94)*COS($A$10*$B$5)</f>
        <v>0.487878607619352</v>
      </c>
      <c r="AB94" s="6" t="n">
        <f aca="false">IF(OR(AND(Z94*AA94&gt;0), AND(Z94&lt;0,AA94&gt;0)), MOD(ATAN2(AA94,Z94)/$A$10+360,360),  ATAN2(AA94,Z94)/$A$10)</f>
        <v>55.0077540399885</v>
      </c>
      <c r="AC94" s="16" t="n">
        <f aca="false">P94-P93</f>
        <v>0.986040876472176</v>
      </c>
      <c r="AD94" s="17" t="n">
        <f aca="false">(100013989+1670700*COS(3.0984635 + 6283.07585*L94/10)+13956*COS(3.05525 + 12566.1517*L94/10)+3084*COS(5.1985 + 77713.7715*L94/10) +1628*COS(1.1739 + 5753.3849*L94/10)+1576*COS(2.8469 + 7860.4194*L94/10)+925*COS(5.453 + 11506.77*L94/10)+542*COS(4.564 + 3930.21*L94/10)+472*COS(3.661 + 5884.927*L94/10)+346*COS(0.964 + 5507.553*L94/10)+329*COS(5.9 + 5223.694*L94/10)+307*COS(0.299 + 5573.143*L94/10)+243*COS(4.273 + 11790.629*L94/10)+212*COS(5.847 + 1577.344*L94/10)+186*COS(5.022 + 10977.079*L94/10)+175*COS(3.012 + 18849.228*L94/10)+110*COS(5.055 + 5486.778*L94/10)+98*COS(0.89 + 6069.78*L94/10)+86*COS(5.69 + 15720.84*L94/10)+86*COS(1.27 + 161000.69*L94/10)+65*COS(0.27 + 17260.15*L94/10)+63*COS(0.92 + 529.69*L94/10)+57*COS(2.01 + 83996.85*L94/10)+56*COS(5.24 + 71430.7*L94/10)+49*COS(3.25 + 2544.31*L94/10)+47*COS(2.58 + 775.52*L94/10)+45*COS(5.54 + 9437.76*L94/10)+43*COS(6.01 + 6275.96*L94/10)+39*COS(5.36 + 4694*L94/10)+38*COS(2.39 + 8827.39*L94/10)+37*COS(0.83 + 19651.05*L94/10)+37*COS(4.9 + 12139.55*L94/10)+36*COS(1.67 + 12036.46*L94/10)+35*COS(1.84 + 2942.46*L94/10)+33*COS(0.24 + 7084.9*L94/10)+32*COS(0.18 + 5088.63*L94/10)+32*COS(1.78 + 398.15*L94/10)+28*COS(1.21 + 6286.6*L94/10)+28*COS(1.9 + 6279.55*L94/10)+26*COS(4.59 + 10447.39*L94/10) +24.6*COS(3.787 + 8429.241*L94/10)+23.6*COS(0.269 + 796.3*L94/10)+27.8*COS(1.899 + 6279.55*L94/10)+23.9*COS(4.996 + 5856.48*L94/10)+20.3*COS(4.653 + 2146.165*L94/10))/100000000 + (103019*COS(1.10749 + 6283.07585*L94/10) +1721*COS(1.0644 + 12566.1517*L94/10) +702*COS(3.142 + 0*L94/10) +32*COS(1.02 + 18849.23*L94/10) +31*COS(2.84 + 5507.55*L94/10) +25*COS(1.32 + 5223.69*L94/10) +18*COS(1.42 + 1577.34*L94/10) +10*COS(5.91 + 10977.08*L94/10) +9*COS(1.42 + 6275.96*L94/10) +9*COS(0.27 + 5486.78*L94/10))*L94/1000000000  + (4359*COS(5.7846 + 6283.0758*L94/10)*L94^2+124*COS(5.579 + 12566.152*L94/10)*L94^2)/10000000000</f>
        <v>0.999857326182324</v>
      </c>
      <c r="AE94" s="10" t="n">
        <f aca="false">2*959.63/AD94</f>
        <v>1919.533867225</v>
      </c>
      <c r="AF94" s="0"/>
      <c r="AG94" s="0"/>
    </row>
    <row r="95" customFormat="false" ht="12.8" hidden="false" customHeight="false" outlineLevel="0" collapsed="false">
      <c r="D95" s="28" t="n">
        <f aca="false">K95-INT(275*E95/9)+IF($A$8="leap year",1,2)*INT((E95+9)/12)+30</f>
        <v>4</v>
      </c>
      <c r="E95" s="28" t="n">
        <f aca="false">IF(K95&lt;32,1,INT(9*(IF($A$8="leap year",1,2)+K95)/275+0.98))</f>
        <v>4</v>
      </c>
      <c r="F95" s="20" t="n">
        <f aca="false">ASIN(Y95)*180/PI()</f>
        <v>32.40993785024</v>
      </c>
      <c r="G95" s="21" t="n">
        <f aca="false">F95+1.02/(TAN($A$10*(F95+10.3/(F95+5.11)))*60)</f>
        <v>32.4364338778212</v>
      </c>
      <c r="H95" s="21" t="n">
        <f aca="false">IF(X95&gt;180,AB95-180,AB95+180)</f>
        <v>235.319472853932</v>
      </c>
      <c r="I95" s="13" t="n">
        <f aca="false">IF(ABS(4*(N95-0.0057183-V95))&lt;20,4*(N95-0.0057183-V95),4*(N95-0.0057183-V95-360))</f>
        <v>-2.97372494418855</v>
      </c>
      <c r="J95" s="29" t="n">
        <f aca="false">INT(365.25*(IF(E95&gt;2,$A$5,$A$5-1)+4716))+INT(30.6001*(IF(E95&lt;3,E95+12,E95)+1))+D95+$C$2/24+2-INT(IF(E95&gt;2,$A$5,$A$5-1)/100)+INT(INT(IF(E95&gt;2,$A$5,$A$5-1)/100)/4)-1524.5</f>
        <v>2459674.125</v>
      </c>
      <c r="K95" s="7" t="n">
        <v>94</v>
      </c>
      <c r="L95" s="30" t="n">
        <f aca="false">(J95-2451545)/36525</f>
        <v>0.222563312799452</v>
      </c>
      <c r="M95" s="6" t="n">
        <f aca="false">MOD(357.5291 + 35999.0503*L95 - 0.0001559*L95^2 - 0.00000048*L95^3,360)</f>
        <v>89.5969846744138</v>
      </c>
      <c r="N95" s="6" t="n">
        <f aca="false">MOD(280.46645 + 36000.76983*L95 + 0.0003032*L95^2,360)</f>
        <v>12.917061714219</v>
      </c>
      <c r="O95" s="6" t="n">
        <f aca="false"> MOD((1.9146 - 0.004817*L95 - 0.000014*L95^2)*SIN(M95*$A$10) + (0.019993 - 0.000101*L95)*SIN(2*M95*$A$10) + 0.00029*SIN(3*M95*$A$10),360)</f>
        <v>1.91347088040841</v>
      </c>
      <c r="P95" s="6" t="n">
        <f aca="false">MOD(N95+O95,360)</f>
        <v>14.8305325946274</v>
      </c>
      <c r="Q95" s="31" t="n">
        <f aca="false">COS(P95*$A$10)</f>
        <v>0.966687125743672</v>
      </c>
      <c r="R95" s="7" t="n">
        <f aca="false">COS((23.4393-46.815*L95/3600)*$A$10)*SIN(P95*$A$10)</f>
        <v>0.234844694693955</v>
      </c>
      <c r="S95" s="7" t="n">
        <f aca="false">SIN((23.4393-46.815*L95/3600)*$A$10)*SIN(P95*$A$10)</f>
        <v>0.101803586850074</v>
      </c>
      <c r="T95" s="31" t="n">
        <f aca="false">SQRT(1-S95^2)</f>
        <v>0.994804518337376</v>
      </c>
      <c r="U95" s="6" t="n">
        <f aca="false">ATAN(S95/T95)/$A$10</f>
        <v>5.84303850820449</v>
      </c>
      <c r="V95" s="6" t="n">
        <f aca="false">IF(2*ATAN(R95/(Q95+T95))/$A$10&gt;0, 2*ATAN(R95/(Q95+T95))/$A$10, 2*ATAN(R95/(Q95+T95))/$A$10+360)</f>
        <v>13.6547746502662</v>
      </c>
      <c r="W95" s="6" t="n">
        <f aca="false"> MOD(280.46061837 + 360.98564736629*(J95-2451545) + 0.000387933*L95^2 - L95^3/3871000010  + $B$7,360)</f>
        <v>57.9112840783782</v>
      </c>
      <c r="X95" s="6" t="n">
        <f aca="false">IF(W95-V95&gt;0,W95-V95,W95-V95+360)</f>
        <v>44.2565094281121</v>
      </c>
      <c r="Y95" s="31" t="n">
        <f aca="false">SIN($A$10*$B$5)*SIN(U95*$A$10) +COS($A$10*$B$5)* COS(U95*$A$10)*COS(X95*$A$10)</f>
        <v>0.535973234083296</v>
      </c>
      <c r="Z95" s="6" t="n">
        <f aca="false">SIN($A$10*X95)</f>
        <v>0.69787183508457</v>
      </c>
      <c r="AA95" s="6" t="n">
        <f aca="false">COS($A$10*X95)*SIN($A$10*$B$5) - TAN($A$10*U95)*COS($A$10*$B$5)</f>
        <v>0.4828785481729</v>
      </c>
      <c r="AB95" s="6" t="n">
        <f aca="false">IF(OR(AND(Z95*AA95&gt;0), AND(Z95&lt;0,AA95&gt;0)), MOD(ATAN2(AA95,Z95)/$A$10+360,360),  ATAN2(AA95,Z95)/$A$10)</f>
        <v>55.3194728539324</v>
      </c>
      <c r="AC95" s="16" t="n">
        <f aca="false">P95-P94</f>
        <v>0.985474454088189</v>
      </c>
      <c r="AD95" s="17" t="n">
        <f aca="false">(100013989+1670700*COS(3.0984635 + 6283.07585*L95/10)+13956*COS(3.05525 + 12566.1517*L95/10)+3084*COS(5.1985 + 77713.7715*L95/10) +1628*COS(1.1739 + 5753.3849*L95/10)+1576*COS(2.8469 + 7860.4194*L95/10)+925*COS(5.453 + 11506.77*L95/10)+542*COS(4.564 + 3930.21*L95/10)+472*COS(3.661 + 5884.927*L95/10)+346*COS(0.964 + 5507.553*L95/10)+329*COS(5.9 + 5223.694*L95/10)+307*COS(0.299 + 5573.143*L95/10)+243*COS(4.273 + 11790.629*L95/10)+212*COS(5.847 + 1577.344*L95/10)+186*COS(5.022 + 10977.079*L95/10)+175*COS(3.012 + 18849.228*L95/10)+110*COS(5.055 + 5486.778*L95/10)+98*COS(0.89 + 6069.78*L95/10)+86*COS(5.69 + 15720.84*L95/10)+86*COS(1.27 + 161000.69*L95/10)+65*COS(0.27 + 17260.15*L95/10)+63*COS(0.92 + 529.69*L95/10)+57*COS(2.01 + 83996.85*L95/10)+56*COS(5.24 + 71430.7*L95/10)+49*COS(3.25 + 2544.31*L95/10)+47*COS(2.58 + 775.52*L95/10)+45*COS(5.54 + 9437.76*L95/10)+43*COS(6.01 + 6275.96*L95/10)+39*COS(5.36 + 4694*L95/10)+38*COS(2.39 + 8827.39*L95/10)+37*COS(0.83 + 19651.05*L95/10)+37*COS(4.9 + 12139.55*L95/10)+36*COS(1.67 + 12036.46*L95/10)+35*COS(1.84 + 2942.46*L95/10)+33*COS(0.24 + 7084.9*L95/10)+32*COS(0.18 + 5088.63*L95/10)+32*COS(1.78 + 398.15*L95/10)+28*COS(1.21 + 6286.6*L95/10)+28*COS(1.9 + 6279.55*L95/10)+26*COS(4.59 + 10447.39*L95/10) +24.6*COS(3.787 + 8429.241*L95/10)+23.6*COS(0.269 + 796.3*L95/10)+27.8*COS(1.899 + 6279.55*L95/10)+23.9*COS(4.996 + 5856.48*L95/10)+20.3*COS(4.653 + 2146.165*L95/10))/100000000 + (103019*COS(1.10749 + 6283.07585*L95/10) +1721*COS(1.0644 + 12566.1517*L95/10) +702*COS(3.142 + 0*L95/10) +32*COS(1.02 + 18849.23*L95/10) +31*COS(2.84 + 5507.55*L95/10) +25*COS(1.32 + 5223.69*L95/10) +18*COS(1.42 + 1577.34*L95/10) +10*COS(5.91 + 10977.08*L95/10) +9*COS(1.42 + 6275.96*L95/10) +9*COS(0.27 + 5486.78*L95/10))*L95/1000000000  + (4359*COS(5.7846 + 6283.0758*L95/10)*L95^2+124*COS(5.579 + 12566.152*L95/10)*L95^2)/10000000000</f>
        <v>1.00014135429601</v>
      </c>
      <c r="AE95" s="10" t="n">
        <f aca="false">2*959.63/AD95</f>
        <v>1918.98874269722</v>
      </c>
      <c r="AF95" s="0"/>
      <c r="AG95" s="0"/>
    </row>
    <row r="96" customFormat="false" ht="12.8" hidden="false" customHeight="false" outlineLevel="0" collapsed="false">
      <c r="D96" s="28" t="n">
        <f aca="false">K96-INT(275*E96/9)+IF($A$8="leap year",1,2)*INT((E96+9)/12)+30</f>
        <v>5</v>
      </c>
      <c r="E96" s="28" t="n">
        <f aca="false">IF(K96&lt;32,1,INT(9*(IF($A$8="leap year",1,2)+K96)/275+0.98))</f>
        <v>4</v>
      </c>
      <c r="F96" s="20" t="n">
        <f aca="false">ASIN(Y96)*180/PI()</f>
        <v>32.6934182902153</v>
      </c>
      <c r="G96" s="21" t="n">
        <f aca="false">F96+1.02/(TAN($A$10*(F96+10.3/(F96+5.11)))*60)</f>
        <v>32.7196301540499</v>
      </c>
      <c r="H96" s="21" t="n">
        <f aca="false">IF(X96&gt;180,AB96-180,AB96+180)</f>
        <v>235.631281808451</v>
      </c>
      <c r="I96" s="13" t="n">
        <f aca="false">IF(ABS(4*(N96-0.0057183-V96))&lt;20,4*(N96-0.0057183-V96),4*(N96-0.0057183-V96-360))</f>
        <v>-2.68614830586581</v>
      </c>
      <c r="J96" s="29" t="n">
        <f aca="false">INT(365.25*(IF(E96&gt;2,$A$5,$A$5-1)+4716))+INT(30.6001*(IF(E96&lt;3,E96+12,E96)+1))+D96+$C$2/24+2-INT(IF(E96&gt;2,$A$5,$A$5-1)/100)+INT(INT(IF(E96&gt;2,$A$5,$A$5-1)/100)/4)-1524.5</f>
        <v>2459675.125</v>
      </c>
      <c r="K96" s="7" t="n">
        <v>95</v>
      </c>
      <c r="L96" s="30" t="n">
        <f aca="false">(J96-2451545)/36525</f>
        <v>0.222590691307324</v>
      </c>
      <c r="M96" s="6" t="n">
        <f aca="false">MOD(357.5291 + 35999.0503*L96 - 0.0001559*L96^2 - 0.00000048*L96^3,360)</f>
        <v>90.5825849545108</v>
      </c>
      <c r="N96" s="6" t="n">
        <f aca="false">MOD(280.46645 + 36000.76983*L96 + 0.0003032*L96^2,360)</f>
        <v>13.9027090780783</v>
      </c>
      <c r="O96" s="6" t="n">
        <f aca="false"> MOD((1.9146 - 0.004817*L96 - 0.000014*L96^2)*SIN(M96*$A$10) + (0.019993 - 0.000101*L96)*SIN(2*M96*$A$10) + 0.00029*SIN(3*M96*$A$10),360)</f>
        <v>1.91273221067633</v>
      </c>
      <c r="P96" s="6" t="n">
        <f aca="false">MOD(N96+O96,360)</f>
        <v>15.8154412887546</v>
      </c>
      <c r="Q96" s="31" t="n">
        <f aca="false">COS(P96*$A$10)</f>
        <v>0.962144578698183</v>
      </c>
      <c r="R96" s="7" t="n">
        <f aca="false">COS((23.4393-46.815*L96/3600)*$A$10)*SIN(P96*$A$10)</f>
        <v>0.250055613780146</v>
      </c>
      <c r="S96" s="7" t="n">
        <f aca="false">SIN((23.4393-46.815*L96/3600)*$A$10)*SIN(P96*$A$10)</f>
        <v>0.108397415553739</v>
      </c>
      <c r="T96" s="31" t="n">
        <f aca="false">SQRT(1-S96^2)</f>
        <v>0.994107640198621</v>
      </c>
      <c r="U96" s="6" t="n">
        <f aca="false">ATAN(S96/T96)/$A$10</f>
        <v>6.22294183353736</v>
      </c>
      <c r="V96" s="6" t="n">
        <f aca="false">IF(2*ATAN(R96/(Q96+T96))/$A$10&gt;0, 2*ATAN(R96/(Q96+T96))/$A$10, 2*ATAN(R96/(Q96+T96))/$A$10+360)</f>
        <v>14.5685278545447</v>
      </c>
      <c r="W96" s="6" t="n">
        <f aca="false"> MOD(280.46061837 + 360.98564736629*(J96-2451545) + 0.000387933*L96^2 - L96^3/3871000010  + $B$7,360)</f>
        <v>58.896931449417</v>
      </c>
      <c r="X96" s="6" t="n">
        <f aca="false">IF(W96-V96&gt;0,W96-V96,W96-V96+360)</f>
        <v>44.3284035948723</v>
      </c>
      <c r="Y96" s="31" t="n">
        <f aca="false">SIN($A$10*$B$5)*SIN(U96*$A$10) +COS($A$10*$B$5)* COS(U96*$A$10)*COS(X96*$A$10)</f>
        <v>0.540143650460968</v>
      </c>
      <c r="Z96" s="6" t="n">
        <f aca="false">SIN($A$10*X96)</f>
        <v>0.698769994429055</v>
      </c>
      <c r="AA96" s="6" t="n">
        <f aca="false">COS($A$10*X96)*SIN($A$10*$B$5) - TAN($A$10*U96)*COS($A$10*$B$5)</f>
        <v>0.477897638641876</v>
      </c>
      <c r="AB96" s="6" t="n">
        <f aca="false">IF(OR(AND(Z96*AA96&gt;0), AND(Z96&lt;0,AA96&gt;0)), MOD(ATAN2(AA96,Z96)/$A$10+360,360),  ATAN2(AA96,Z96)/$A$10)</f>
        <v>55.6312818084509</v>
      </c>
      <c r="AC96" s="16" t="n">
        <f aca="false">P96-P95</f>
        <v>0.984908694127157</v>
      </c>
      <c r="AD96" s="17" t="n">
        <f aca="false">(100013989+1670700*COS(3.0984635 + 6283.07585*L96/10)+13956*COS(3.05525 + 12566.1517*L96/10)+3084*COS(5.1985 + 77713.7715*L96/10) +1628*COS(1.1739 + 5753.3849*L96/10)+1576*COS(2.8469 + 7860.4194*L96/10)+925*COS(5.453 + 11506.77*L96/10)+542*COS(4.564 + 3930.21*L96/10)+472*COS(3.661 + 5884.927*L96/10)+346*COS(0.964 + 5507.553*L96/10)+329*COS(5.9 + 5223.694*L96/10)+307*COS(0.299 + 5573.143*L96/10)+243*COS(4.273 + 11790.629*L96/10)+212*COS(5.847 + 1577.344*L96/10)+186*COS(5.022 + 10977.079*L96/10)+175*COS(3.012 + 18849.228*L96/10)+110*COS(5.055 + 5486.778*L96/10)+98*COS(0.89 + 6069.78*L96/10)+86*COS(5.69 + 15720.84*L96/10)+86*COS(1.27 + 161000.69*L96/10)+65*COS(0.27 + 17260.15*L96/10)+63*COS(0.92 + 529.69*L96/10)+57*COS(2.01 + 83996.85*L96/10)+56*COS(5.24 + 71430.7*L96/10)+49*COS(3.25 + 2544.31*L96/10)+47*COS(2.58 + 775.52*L96/10)+45*COS(5.54 + 9437.76*L96/10)+43*COS(6.01 + 6275.96*L96/10)+39*COS(5.36 + 4694*L96/10)+38*COS(2.39 + 8827.39*L96/10)+37*COS(0.83 + 19651.05*L96/10)+37*COS(4.9 + 12139.55*L96/10)+36*COS(1.67 + 12036.46*L96/10)+35*COS(1.84 + 2942.46*L96/10)+33*COS(0.24 + 7084.9*L96/10)+32*COS(0.18 + 5088.63*L96/10)+32*COS(1.78 + 398.15*L96/10)+28*COS(1.21 + 6286.6*L96/10)+28*COS(1.9 + 6279.55*L96/10)+26*COS(4.59 + 10447.39*L96/10) +24.6*COS(3.787 + 8429.241*L96/10)+23.6*COS(0.269 + 796.3*L96/10)+27.8*COS(1.899 + 6279.55*L96/10)+23.9*COS(4.996 + 5856.48*L96/10)+20.3*COS(4.653 + 2146.165*L96/10))/100000000 + (103019*COS(1.10749 + 6283.07585*L96/10) +1721*COS(1.0644 + 12566.1517*L96/10) +702*COS(3.142 + 0*L96/10) +32*COS(1.02 + 18849.23*L96/10) +31*COS(2.84 + 5507.55*L96/10) +25*COS(1.32 + 5223.69*L96/10) +18*COS(1.42 + 1577.34*L96/10) +10*COS(5.91 + 10977.08*L96/10) +9*COS(1.42 + 6275.96*L96/10) +9*COS(0.27 + 5486.78*L96/10))*L96/1000000000  + (4359*COS(5.7846 + 6283.0758*L96/10)*L96^2+124*COS(5.579 + 12566.152*L96/10)*L96^2)/10000000000</f>
        <v>1.00042430743033</v>
      </c>
      <c r="AE96" s="10" t="n">
        <f aca="false">2*959.63/AD96</f>
        <v>1918.44598911213</v>
      </c>
      <c r="AF96" s="0"/>
      <c r="AG96" s="0"/>
    </row>
    <row r="97" customFormat="false" ht="12.8" hidden="false" customHeight="false" outlineLevel="0" collapsed="false">
      <c r="D97" s="28" t="n">
        <f aca="false">K97-INT(275*E97/9)+IF($A$8="leap year",1,2)*INT((E97+9)/12)+30</f>
        <v>6</v>
      </c>
      <c r="E97" s="28" t="n">
        <f aca="false">IF(K97&lt;32,1,INT(9*(IF($A$8="leap year",1,2)+K97)/275+0.98))</f>
        <v>4</v>
      </c>
      <c r="F97" s="20" t="n">
        <f aca="false">ASIN(Y97)*180/PI()</f>
        <v>32.9750987503494</v>
      </c>
      <c r="G97" s="21" t="n">
        <f aca="false">F97+1.02/(TAN($A$10*(F97+10.3/(F97+5.11)))*60)</f>
        <v>33.0010324562083</v>
      </c>
      <c r="H97" s="21" t="n">
        <f aca="false">IF(X97&gt;180,AB97-180,AB97+180)</f>
        <v>235.943039711697</v>
      </c>
      <c r="I97" s="13" t="n">
        <f aca="false">IF(ABS(4*(N97-0.0057183-V97))&lt;20,4*(N97-0.0057183-V97),4*(N97-0.0057183-V97-360))</f>
        <v>-2.40174845850532</v>
      </c>
      <c r="J97" s="29" t="n">
        <f aca="false">INT(365.25*(IF(E97&gt;2,$A$5,$A$5-1)+4716))+INT(30.6001*(IF(E97&lt;3,E97+12,E97)+1))+D97+$C$2/24+2-INT(IF(E97&gt;2,$A$5,$A$5-1)/100)+INT(INT(IF(E97&gt;2,$A$5,$A$5-1)/100)/4)-1524.5</f>
        <v>2459676.125</v>
      </c>
      <c r="K97" s="7" t="n">
        <v>96</v>
      </c>
      <c r="L97" s="30" t="n">
        <f aca="false">(J97-2451545)/36525</f>
        <v>0.222618069815195</v>
      </c>
      <c r="M97" s="6" t="n">
        <f aca="false">MOD(357.5291 + 35999.0503*L97 - 0.0001559*L97^2 - 0.00000048*L97^3,360)</f>
        <v>91.5681852346079</v>
      </c>
      <c r="N97" s="6" t="n">
        <f aca="false">MOD(280.46645 + 36000.76983*L97 + 0.0003032*L97^2,360)</f>
        <v>14.8883564419375</v>
      </c>
      <c r="O97" s="6" t="n">
        <f aca="false"> MOD((1.9146 - 0.004817*L97 - 0.000014*L97^2)*SIN(M97*$A$10) + (0.019993 - 0.000101*L97)*SIN(2*M97*$A$10) + 0.00029*SIN(3*M97*$A$10),360)</f>
        <v>1.91142860928252</v>
      </c>
      <c r="P97" s="6" t="n">
        <f aca="false">MOD(N97+O97,360)</f>
        <v>16.79978505122</v>
      </c>
      <c r="Q97" s="31" t="n">
        <f aca="false">COS(P97*$A$10)</f>
        <v>0.957320581846596</v>
      </c>
      <c r="R97" s="7" t="n">
        <f aca="false">COS((23.4393-46.815*L97/3600)*$A$10)*SIN(P97*$A$10)</f>
        <v>0.265183984789512</v>
      </c>
      <c r="S97" s="7" t="n">
        <f aca="false">SIN((23.4393-46.815*L97/3600)*$A$10)*SIN(P97*$A$10)</f>
        <v>0.114955460001044</v>
      </c>
      <c r="T97" s="31" t="n">
        <f aca="false">SQRT(1-S97^2)</f>
        <v>0.993370646947024</v>
      </c>
      <c r="U97" s="6" t="n">
        <f aca="false">ATAN(S97/T97)/$A$10</f>
        <v>6.60105605740216</v>
      </c>
      <c r="V97" s="6" t="n">
        <f aca="false">IF(2*ATAN(R97/(Q97+T97))/$A$10&gt;0, 2*ATAN(R97/(Q97+T97))/$A$10, 2*ATAN(R97/(Q97+T97))/$A$10+360)</f>
        <v>15.4830752565638</v>
      </c>
      <c r="W97" s="6" t="n">
        <f aca="false"> MOD(280.46061837 + 360.98564736629*(J97-2451545) + 0.000387933*L97^2 - L97^3/3871000010  + $B$7,360)</f>
        <v>59.8825788199902</v>
      </c>
      <c r="X97" s="6" t="n">
        <f aca="false">IF(W97-V97&gt;0,W97-V97,W97-V97+360)</f>
        <v>44.3995035634263</v>
      </c>
      <c r="Y97" s="31" t="n">
        <f aca="false">SIN($A$10*$B$5)*SIN(U97*$A$10) +COS($A$10*$B$5)* COS(U97*$A$10)*COS(X97*$A$10)</f>
        <v>0.544274489985163</v>
      </c>
      <c r="Z97" s="6" t="n">
        <f aca="false">SIN($A$10*X97)</f>
        <v>0.699657149972337</v>
      </c>
      <c r="AA97" s="6" t="n">
        <f aca="false">COS($A$10*X97)*SIN($A$10*$B$5) - TAN($A$10*U97)*COS($A$10*$B$5)</f>
        <v>0.472937399640047</v>
      </c>
      <c r="AB97" s="6" t="n">
        <f aca="false">IF(OR(AND(Z97*AA97&gt;0), AND(Z97&lt;0,AA97&gt;0)), MOD(ATAN2(AA97,Z97)/$A$10+360,360),  ATAN2(AA97,Z97)/$A$10)</f>
        <v>55.9430397116974</v>
      </c>
      <c r="AC97" s="16" t="n">
        <f aca="false">P97-P96</f>
        <v>0.984343762465437</v>
      </c>
      <c r="AD97" s="17" t="n">
        <f aca="false">(100013989+1670700*COS(3.0984635 + 6283.07585*L97/10)+13956*COS(3.05525 + 12566.1517*L97/10)+3084*COS(5.1985 + 77713.7715*L97/10) +1628*COS(1.1739 + 5753.3849*L97/10)+1576*COS(2.8469 + 7860.4194*L97/10)+925*COS(5.453 + 11506.77*L97/10)+542*COS(4.564 + 3930.21*L97/10)+472*COS(3.661 + 5884.927*L97/10)+346*COS(0.964 + 5507.553*L97/10)+329*COS(5.9 + 5223.694*L97/10)+307*COS(0.299 + 5573.143*L97/10)+243*COS(4.273 + 11790.629*L97/10)+212*COS(5.847 + 1577.344*L97/10)+186*COS(5.022 + 10977.079*L97/10)+175*COS(3.012 + 18849.228*L97/10)+110*COS(5.055 + 5486.778*L97/10)+98*COS(0.89 + 6069.78*L97/10)+86*COS(5.69 + 15720.84*L97/10)+86*COS(1.27 + 161000.69*L97/10)+65*COS(0.27 + 17260.15*L97/10)+63*COS(0.92 + 529.69*L97/10)+57*COS(2.01 + 83996.85*L97/10)+56*COS(5.24 + 71430.7*L97/10)+49*COS(3.25 + 2544.31*L97/10)+47*COS(2.58 + 775.52*L97/10)+45*COS(5.54 + 9437.76*L97/10)+43*COS(6.01 + 6275.96*L97/10)+39*COS(5.36 + 4694*L97/10)+38*COS(2.39 + 8827.39*L97/10)+37*COS(0.83 + 19651.05*L97/10)+37*COS(4.9 + 12139.55*L97/10)+36*COS(1.67 + 12036.46*L97/10)+35*COS(1.84 + 2942.46*L97/10)+33*COS(0.24 + 7084.9*L97/10)+32*COS(0.18 + 5088.63*L97/10)+32*COS(1.78 + 398.15*L97/10)+28*COS(1.21 + 6286.6*L97/10)+28*COS(1.9 + 6279.55*L97/10)+26*COS(4.59 + 10447.39*L97/10) +24.6*COS(3.787 + 8429.241*L97/10)+23.6*COS(0.269 + 796.3*L97/10)+27.8*COS(1.899 + 6279.55*L97/10)+23.9*COS(4.996 + 5856.48*L97/10)+20.3*COS(4.653 + 2146.165*L97/10))/100000000 + (103019*COS(1.10749 + 6283.07585*L97/10) +1721*COS(1.0644 + 12566.1517*L97/10) +702*COS(3.142 + 0*L97/10) +32*COS(1.02 + 18849.23*L97/10) +31*COS(2.84 + 5507.55*L97/10) +25*COS(1.32 + 5223.69*L97/10) +18*COS(1.42 + 1577.34*L97/10) +10*COS(5.91 + 10977.08*L97/10) +9*COS(1.42 + 6275.96*L97/10) +9*COS(0.27 + 5486.78*L97/10))*L97/1000000000  + (4359*COS(5.7846 + 6283.0758*L97/10)*L97^2+124*COS(5.579 + 12566.152*L97/10)*L97^2)/10000000000</f>
        <v>1.00070628262942</v>
      </c>
      <c r="AE97" s="10" t="n">
        <f aca="false">2*959.63/AD97</f>
        <v>1917.90541671929</v>
      </c>
      <c r="AF97" s="0"/>
      <c r="AG97" s="0"/>
    </row>
    <row r="98" customFormat="false" ht="12.8" hidden="false" customHeight="false" outlineLevel="0" collapsed="false">
      <c r="D98" s="28" t="n">
        <f aca="false">K98-INT(275*E98/9)+IF($A$8="leap year",1,2)*INT((E98+9)/12)+30</f>
        <v>7</v>
      </c>
      <c r="E98" s="28" t="n">
        <f aca="false">IF(K98&lt;32,1,INT(9*(IF($A$8="leap year",1,2)+K98)/275+0.98))</f>
        <v>4</v>
      </c>
      <c r="F98" s="20" t="n">
        <f aca="false">ASIN(Y98)*180/PI()</f>
        <v>33.2549430356482</v>
      </c>
      <c r="G98" s="21" t="n">
        <f aca="false">F98+1.02/(TAN($A$10*(F98+10.3/(F98+5.11)))*60)</f>
        <v>33.2806044401721</v>
      </c>
      <c r="H98" s="21" t="n">
        <f aca="false">IF(X98&gt;180,AB98-180,AB98+180)</f>
        <v>236.254604361512</v>
      </c>
      <c r="I98" s="13" t="n">
        <f aca="false">IF(ABS(4*(N98-0.0057183-V98))&lt;20,4*(N98-0.0057183-V98),4*(N98-0.0057183-V98-360))</f>
        <v>-2.12082719651115</v>
      </c>
      <c r="J98" s="29" t="n">
        <f aca="false">INT(365.25*(IF(E98&gt;2,$A$5,$A$5-1)+4716))+INT(30.6001*(IF(E98&lt;3,E98+12,E98)+1))+D98+$C$2/24+2-INT(IF(E98&gt;2,$A$5,$A$5-1)/100)+INT(INT(IF(E98&gt;2,$A$5,$A$5-1)/100)/4)-1524.5</f>
        <v>2459677.125</v>
      </c>
      <c r="K98" s="7" t="n">
        <v>97</v>
      </c>
      <c r="L98" s="30" t="n">
        <f aca="false">(J98-2451545)/36525</f>
        <v>0.222645448323066</v>
      </c>
      <c r="M98" s="6" t="n">
        <f aca="false">MOD(357.5291 + 35999.0503*L98 - 0.0001559*L98^2 - 0.00000048*L98^3,360)</f>
        <v>92.5537855147031</v>
      </c>
      <c r="N98" s="6" t="n">
        <f aca="false">MOD(280.46645 + 36000.76983*L98 + 0.0003032*L98^2,360)</f>
        <v>15.8740038057986</v>
      </c>
      <c r="O98" s="6" t="n">
        <f aca="false"> MOD((1.9146 - 0.004817*L98 - 0.000014*L98^2)*SIN(M98*$A$10) + (0.019993 - 0.000101*L98)*SIN(2*M98*$A$10) + 0.00029*SIN(3*M98*$A$10),360)</f>
        <v>1.90956106943628</v>
      </c>
      <c r="P98" s="6" t="n">
        <f aca="false">MOD(N98+O98,360)</f>
        <v>17.7835648752348</v>
      </c>
      <c r="Q98" s="31" t="n">
        <f aca="false">COS(P98*$A$10)</f>
        <v>0.95221704136316</v>
      </c>
      <c r="R98" s="7" t="n">
        <f aca="false">COS((23.4393-46.815*L98/3600)*$A$10)*SIN(P98*$A$10)</f>
        <v>0.280225488686237</v>
      </c>
      <c r="S98" s="7" t="n">
        <f aca="false">SIN((23.4393-46.815*L98/3600)*$A$10)*SIN(P98*$A$10)</f>
        <v>0.121475847921097</v>
      </c>
      <c r="T98" s="31" t="n">
        <f aca="false">SQRT(1-S98^2)</f>
        <v>0.992594387638702</v>
      </c>
      <c r="U98" s="6" t="n">
        <f aca="false">ATAN(S98/T98)/$A$10</f>
        <v>6.97728560799382</v>
      </c>
      <c r="V98" s="6" t="n">
        <f aca="false">IF(2*ATAN(R98/(Q98+T98))/$A$10&gt;0, 2*ATAN(R98/(Q98+T98))/$A$10, 2*ATAN(R98/(Q98+T98))/$A$10+360)</f>
        <v>16.3984923049264</v>
      </c>
      <c r="W98" s="6" t="n">
        <f aca="false"> MOD(280.46061837 + 360.98564736629*(J98-2451545) + 0.000387933*L98^2 - L98^3/3871000010  + $B$7,360)</f>
        <v>60.8682261914946</v>
      </c>
      <c r="X98" s="6" t="n">
        <f aca="false">IF(W98-V98&gt;0,W98-V98,W98-V98+360)</f>
        <v>44.4697338865683</v>
      </c>
      <c r="Y98" s="31" t="n">
        <f aca="false">SIN($A$10*$B$5)*SIN(U98*$A$10) +COS($A$10*$B$5)* COS(U98*$A$10)*COS(X98*$A$10)</f>
        <v>0.548365375765266</v>
      </c>
      <c r="Z98" s="6" t="n">
        <f aca="false">SIN($A$10*X98)</f>
        <v>0.700532396732942</v>
      </c>
      <c r="AA98" s="6" t="n">
        <f aca="false">COS($A$10*X98)*SIN($A$10*$B$5) - TAN($A$10*U98)*COS($A$10*$B$5)</f>
        <v>0.467999357450221</v>
      </c>
      <c r="AB98" s="6" t="n">
        <f aca="false">IF(OR(AND(Z98*AA98&gt;0), AND(Z98&lt;0,AA98&gt;0)), MOD(ATAN2(AA98,Z98)/$A$10+360,360),  ATAN2(AA98,Z98)/$A$10)</f>
        <v>56.2546043615117</v>
      </c>
      <c r="AC98" s="16" t="n">
        <f aca="false">P98-P97</f>
        <v>0.983779824014821</v>
      </c>
      <c r="AD98" s="17" t="n">
        <f aca="false">(100013989+1670700*COS(3.0984635 + 6283.07585*L98/10)+13956*COS(3.05525 + 12566.1517*L98/10)+3084*COS(5.1985 + 77713.7715*L98/10) +1628*COS(1.1739 + 5753.3849*L98/10)+1576*COS(2.8469 + 7860.4194*L98/10)+925*COS(5.453 + 11506.77*L98/10)+542*COS(4.564 + 3930.21*L98/10)+472*COS(3.661 + 5884.927*L98/10)+346*COS(0.964 + 5507.553*L98/10)+329*COS(5.9 + 5223.694*L98/10)+307*COS(0.299 + 5573.143*L98/10)+243*COS(4.273 + 11790.629*L98/10)+212*COS(5.847 + 1577.344*L98/10)+186*COS(5.022 + 10977.079*L98/10)+175*COS(3.012 + 18849.228*L98/10)+110*COS(5.055 + 5486.778*L98/10)+98*COS(0.89 + 6069.78*L98/10)+86*COS(5.69 + 15720.84*L98/10)+86*COS(1.27 + 161000.69*L98/10)+65*COS(0.27 + 17260.15*L98/10)+63*COS(0.92 + 529.69*L98/10)+57*COS(2.01 + 83996.85*L98/10)+56*COS(5.24 + 71430.7*L98/10)+49*COS(3.25 + 2544.31*L98/10)+47*COS(2.58 + 775.52*L98/10)+45*COS(5.54 + 9437.76*L98/10)+43*COS(6.01 + 6275.96*L98/10)+39*COS(5.36 + 4694*L98/10)+38*COS(2.39 + 8827.39*L98/10)+37*COS(0.83 + 19651.05*L98/10)+37*COS(4.9 + 12139.55*L98/10)+36*COS(1.67 + 12036.46*L98/10)+35*COS(1.84 + 2942.46*L98/10)+33*COS(0.24 + 7084.9*L98/10)+32*COS(0.18 + 5088.63*L98/10)+32*COS(1.78 + 398.15*L98/10)+28*COS(1.21 + 6286.6*L98/10)+28*COS(1.9 + 6279.55*L98/10)+26*COS(4.59 + 10447.39*L98/10) +24.6*COS(3.787 + 8429.241*L98/10)+23.6*COS(0.269 + 796.3*L98/10)+27.8*COS(1.899 + 6279.55*L98/10)+23.9*COS(4.996 + 5856.48*L98/10)+20.3*COS(4.653 + 2146.165*L98/10))/100000000 + (103019*COS(1.10749 + 6283.07585*L98/10) +1721*COS(1.0644 + 12566.1517*L98/10) +702*COS(3.142 + 0*L98/10) +32*COS(1.02 + 18849.23*L98/10) +31*COS(2.84 + 5507.55*L98/10) +25*COS(1.32 + 5223.69*L98/10) +18*COS(1.42 + 1577.34*L98/10) +10*COS(5.91 + 10977.08*L98/10) +9*COS(1.42 + 6275.96*L98/10) +9*COS(0.27 + 5486.78*L98/10))*L98/1000000000  + (4359*COS(5.7846 + 6283.0758*L98/10)*L98^2+124*COS(5.579 + 12566.152*L98/10)*L98^2)/10000000000</f>
        <v>1.00098739069497</v>
      </c>
      <c r="AE98" s="10" t="n">
        <f aca="false">2*959.63/AD98</f>
        <v>1917.36680985311</v>
      </c>
      <c r="AF98" s="0"/>
      <c r="AG98" s="0"/>
    </row>
    <row r="99" customFormat="false" ht="12.8" hidden="false" customHeight="false" outlineLevel="0" collapsed="false">
      <c r="D99" s="28" t="n">
        <f aca="false">K99-INT(275*E99/9)+IF($A$8="leap year",1,2)*INT((E99+9)/12)+30</f>
        <v>8</v>
      </c>
      <c r="E99" s="28" t="n">
        <f aca="false">IF(K99&lt;32,1,INT(9*(IF($A$8="leap year",1,2)+K99)/275+0.98))</f>
        <v>4</v>
      </c>
      <c r="F99" s="20" t="n">
        <f aca="false">ASIN(Y99)*180/PI()</f>
        <v>33.5329157706457</v>
      </c>
      <c r="G99" s="21" t="n">
        <f aca="false">F99+1.02/(TAN($A$10*(F99+10.3/(F99+5.11)))*60)</f>
        <v>33.5583105863523</v>
      </c>
      <c r="H99" s="21" t="n">
        <f aca="false">IF(X99&gt;180,AB99-180,AB99+180)</f>
        <v>236.565832596149</v>
      </c>
      <c r="I99" s="13" t="n">
        <f aca="false">IF(ABS(4*(N99-0.0057183-V99))&lt;20,4*(N99-0.0057183-V99),4*(N99-0.0057183-V99-360))</f>
        <v>-1.84368203709037</v>
      </c>
      <c r="J99" s="29" t="n">
        <f aca="false">INT(365.25*(IF(E99&gt;2,$A$5,$A$5-1)+4716))+INT(30.6001*(IF(E99&lt;3,E99+12,E99)+1))+D99+$C$2/24+2-INT(IF(E99&gt;2,$A$5,$A$5-1)/100)+INT(INT(IF(E99&gt;2,$A$5,$A$5-1)/100)/4)-1524.5</f>
        <v>2459678.125</v>
      </c>
      <c r="K99" s="7" t="n">
        <v>98</v>
      </c>
      <c r="L99" s="30" t="n">
        <f aca="false">(J99-2451545)/36525</f>
        <v>0.222672826830938</v>
      </c>
      <c r="M99" s="6" t="n">
        <f aca="false">MOD(357.5291 + 35999.0503*L99 - 0.0001559*L99^2 - 0.00000048*L99^3,360)</f>
        <v>93.5393857948002</v>
      </c>
      <c r="N99" s="6" t="n">
        <f aca="false">MOD(280.46645 + 36000.76983*L99 + 0.0003032*L99^2,360)</f>
        <v>16.8596511696596</v>
      </c>
      <c r="O99" s="6" t="n">
        <f aca="false"> MOD((1.9146 - 0.004817*L99 - 0.000014*L99^2)*SIN(M99*$A$10) + (0.019993 - 0.000101*L99)*SIN(2*M99*$A$10) + 0.00029*SIN(3*M99*$A$10),360)</f>
        <v>1.907130748247</v>
      </c>
      <c r="P99" s="6" t="n">
        <f aca="false">MOD(N99+O99,360)</f>
        <v>18.7667819179066</v>
      </c>
      <c r="Q99" s="31" t="n">
        <f aca="false">COS(P99*$A$10)</f>
        <v>0.946835939347653</v>
      </c>
      <c r="R99" s="7" t="n">
        <f aca="false">COS((23.4393-46.815*L99/3600)*$A$10)*SIN(P99*$A$10)</f>
        <v>0.295175846900119</v>
      </c>
      <c r="S99" s="7" t="n">
        <f aca="false">SIN((23.4393-46.815*L99/3600)*$A$10)*SIN(P99*$A$10)</f>
        <v>0.1279567245847</v>
      </c>
      <c r="T99" s="31" t="n">
        <f aca="false">SQRT(1-S99^2)</f>
        <v>0.991779752078835</v>
      </c>
      <c r="U99" s="6" t="n">
        <f aca="false">ATAN(S99/T99)/$A$10</f>
        <v>7.35153515367934</v>
      </c>
      <c r="V99" s="6" t="n">
        <f aca="false">IF(2*ATAN(R99/(Q99+T99))/$A$10&gt;0, 2*ATAN(R99/(Q99+T99))/$A$10, 2*ATAN(R99/(Q99+T99))/$A$10+360)</f>
        <v>17.3148533789322</v>
      </c>
      <c r="W99" s="6" t="n">
        <f aca="false"> MOD(280.46061837 + 360.98564736629*(J99-2451545) + 0.000387933*L99^2 - L99^3/3871000010  + $B$7,360)</f>
        <v>61.8538735625334</v>
      </c>
      <c r="X99" s="6" t="n">
        <f aca="false">IF(W99-V99&gt;0,W99-V99,W99-V99+360)</f>
        <v>44.5390201836012</v>
      </c>
      <c r="Y99" s="31" t="n">
        <f aca="false">SIN($A$10*$B$5)*SIN(U99*$A$10) +COS($A$10*$B$5)* COS(U99*$A$10)*COS(X99*$A$10)</f>
        <v>0.552415952082326</v>
      </c>
      <c r="Z99" s="6" t="n">
        <f aca="false">SIN($A$10*X99)</f>
        <v>0.701394847157855</v>
      </c>
      <c r="AA99" s="6" t="n">
        <f aca="false">COS($A$10*X99)*SIN($A$10*$B$5) - TAN($A$10*U99)*COS($A$10*$B$5)</f>
        <v>0.463085044128349</v>
      </c>
      <c r="AB99" s="6" t="n">
        <f aca="false">IF(OR(AND(Z99*AA99&gt;0), AND(Z99&lt;0,AA99&gt;0)), MOD(ATAN2(AA99,Z99)/$A$10+360,360),  ATAN2(AA99,Z99)/$A$10)</f>
        <v>56.565832596149</v>
      </c>
      <c r="AC99" s="16" t="n">
        <f aca="false">P99-P98</f>
        <v>0.983217042671786</v>
      </c>
      <c r="AD99" s="17" t="n">
        <f aca="false">(100013989+1670700*COS(3.0984635 + 6283.07585*L99/10)+13956*COS(3.05525 + 12566.1517*L99/10)+3084*COS(5.1985 + 77713.7715*L99/10) +1628*COS(1.1739 + 5753.3849*L99/10)+1576*COS(2.8469 + 7860.4194*L99/10)+925*COS(5.453 + 11506.77*L99/10)+542*COS(4.564 + 3930.21*L99/10)+472*COS(3.661 + 5884.927*L99/10)+346*COS(0.964 + 5507.553*L99/10)+329*COS(5.9 + 5223.694*L99/10)+307*COS(0.299 + 5573.143*L99/10)+243*COS(4.273 + 11790.629*L99/10)+212*COS(5.847 + 1577.344*L99/10)+186*COS(5.022 + 10977.079*L99/10)+175*COS(3.012 + 18849.228*L99/10)+110*COS(5.055 + 5486.778*L99/10)+98*COS(0.89 + 6069.78*L99/10)+86*COS(5.69 + 15720.84*L99/10)+86*COS(1.27 + 161000.69*L99/10)+65*COS(0.27 + 17260.15*L99/10)+63*COS(0.92 + 529.69*L99/10)+57*COS(2.01 + 83996.85*L99/10)+56*COS(5.24 + 71430.7*L99/10)+49*COS(3.25 + 2544.31*L99/10)+47*COS(2.58 + 775.52*L99/10)+45*COS(5.54 + 9437.76*L99/10)+43*COS(6.01 + 6275.96*L99/10)+39*COS(5.36 + 4694*L99/10)+38*COS(2.39 + 8827.39*L99/10)+37*COS(0.83 + 19651.05*L99/10)+37*COS(4.9 + 12139.55*L99/10)+36*COS(1.67 + 12036.46*L99/10)+35*COS(1.84 + 2942.46*L99/10)+33*COS(0.24 + 7084.9*L99/10)+32*COS(0.18 + 5088.63*L99/10)+32*COS(1.78 + 398.15*L99/10)+28*COS(1.21 + 6286.6*L99/10)+28*COS(1.9 + 6279.55*L99/10)+26*COS(4.59 + 10447.39*L99/10) +24.6*COS(3.787 + 8429.241*L99/10)+23.6*COS(0.269 + 796.3*L99/10)+27.8*COS(1.899 + 6279.55*L99/10)+23.9*COS(4.996 + 5856.48*L99/10)+20.3*COS(4.653 + 2146.165*L99/10))/100000000 + (103019*COS(1.10749 + 6283.07585*L99/10) +1721*COS(1.0644 + 12566.1517*L99/10) +702*COS(3.142 + 0*L99/10) +32*COS(1.02 + 18849.23*L99/10) +31*COS(2.84 + 5507.55*L99/10) +25*COS(1.32 + 5223.69*L99/10) +18*COS(1.42 + 1577.34*L99/10) +10*COS(5.91 + 10977.08*L99/10) +9*COS(1.42 + 6275.96*L99/10) +9*COS(0.27 + 5486.78*L99/10))*L99/1000000000  + (4359*COS(5.7846 + 6283.0758*L99/10)*L99^2+124*COS(5.579 + 12566.152*L99/10)*L99^2)/10000000000</f>
        <v>1.00126775383184</v>
      </c>
      <c r="AE99" s="10" t="n">
        <f aca="false">2*959.63/AD99</f>
        <v>1916.82993150933</v>
      </c>
      <c r="AF99" s="0"/>
      <c r="AG99" s="0"/>
    </row>
    <row r="100" customFormat="false" ht="12.8" hidden="false" customHeight="false" outlineLevel="0" collapsed="false">
      <c r="D100" s="28" t="n">
        <f aca="false">K100-INT(275*E100/9)+IF($A$8="leap year",1,2)*INT((E100+9)/12)+30</f>
        <v>9</v>
      </c>
      <c r="E100" s="28" t="n">
        <f aca="false">IF(K100&lt;32,1,INT(9*(IF($A$8="leap year",1,2)+K100)/275+0.98))</f>
        <v>4</v>
      </c>
      <c r="F100" s="20" t="n">
        <f aca="false">ASIN(Y100)*180/PI()</f>
        <v>33.8089823506775</v>
      </c>
      <c r="G100" s="21" t="n">
        <f aca="false">F100+1.02/(TAN($A$10*(F100+10.3/(F100+5.11)))*60)</f>
        <v>33.8341161508202</v>
      </c>
      <c r="H100" s="21" t="n">
        <f aca="false">IF(X100&gt;180,AB100-180,AB100+180)</f>
        <v>236.876580356224</v>
      </c>
      <c r="I100" s="13" t="n">
        <f aca="false">IF(ABS(4*(N100-0.0057183-V100))&lt;20,4*(N100-0.0057183-V100),4*(N100-0.0057183-V100-360))</f>
        <v>-1.57060598707581</v>
      </c>
      <c r="J100" s="29" t="n">
        <f aca="false">INT(365.25*(IF(E100&gt;2,$A$5,$A$5-1)+4716))+INT(30.6001*(IF(E100&lt;3,E100+12,E100)+1))+D100+$C$2/24+2-INT(IF(E100&gt;2,$A$5,$A$5-1)/100)+INT(INT(IF(E100&gt;2,$A$5,$A$5-1)/100)/4)-1524.5</f>
        <v>2459679.125</v>
      </c>
      <c r="K100" s="7" t="n">
        <v>99</v>
      </c>
      <c r="L100" s="30" t="n">
        <f aca="false">(J100-2451545)/36525</f>
        <v>0.222700205338809</v>
      </c>
      <c r="M100" s="6" t="n">
        <f aca="false">MOD(357.5291 + 35999.0503*L100 - 0.0001559*L100^2 - 0.00000048*L100^3,360)</f>
        <v>94.5249860748936</v>
      </c>
      <c r="N100" s="6" t="n">
        <f aca="false">MOD(280.46645 + 36000.76983*L100 + 0.0003032*L100^2,360)</f>
        <v>17.8452985335207</v>
      </c>
      <c r="O100" s="6" t="n">
        <f aca="false"> MOD((1.9146 - 0.004817*L100 - 0.000014*L100^2)*SIN(M100*$A$10) + (0.019993 - 0.000101*L100)*SIN(2*M100*$A$10) + 0.00029*SIN(3*M100*$A$10),360)</f>
        <v>1.90413896567214</v>
      </c>
      <c r="P100" s="6" t="n">
        <f aca="false">MOD(N100+O100,360)</f>
        <v>19.7494374991928</v>
      </c>
      <c r="Q100" s="31" t="n">
        <f aca="false">COS(P100*$A$10)</f>
        <v>0.941179332705396</v>
      </c>
      <c r="R100" s="7" t="n">
        <f aca="false">COS((23.4393-46.815*L100/3600)*$A$10)*SIN(P100*$A$10)</f>
        <v>0.310030822342</v>
      </c>
      <c r="S100" s="7" t="n">
        <f aca="false">SIN((23.4393-46.815*L100/3600)*$A$10)*SIN(P100*$A$10)</f>
        <v>0.134396253244535</v>
      </c>
      <c r="T100" s="31" t="n">
        <f aca="false">SQRT(1-S100^2)</f>
        <v>0.990927669970836</v>
      </c>
      <c r="U100" s="6" t="n">
        <f aca="false">ATAN(S100/T100)/$A$10</f>
        <v>7.72370959843043</v>
      </c>
      <c r="V100" s="6" t="n">
        <f aca="false">IF(2*ATAN(R100/(Q100+T100))/$A$10&gt;0, 2*ATAN(R100/(Q100+T100))/$A$10, 2*ATAN(R100/(Q100+T100))/$A$10+360)</f>
        <v>18.2322317302896</v>
      </c>
      <c r="W100" s="6" t="n">
        <f aca="false"> MOD(280.46061837 + 360.98564736629*(J100-2451545) + 0.000387933*L100^2 - L100^3/3871000010  + $B$7,360)</f>
        <v>62.8395209335722</v>
      </c>
      <c r="X100" s="6" t="n">
        <f aca="false">IF(W100-V100&gt;0,W100-V100,W100-V100+360)</f>
        <v>44.6072892032826</v>
      </c>
      <c r="Y100" s="31" t="n">
        <f aca="false">SIN($A$10*$B$5)*SIN(U100*$A$10) +COS($A$10*$B$5)* COS(U100*$A$10)*COS(X100*$A$10)</f>
        <v>0.556425883423387</v>
      </c>
      <c r="Z100" s="6" t="n">
        <f aca="false">SIN($A$10*X100)</f>
        <v>0.702243631691458</v>
      </c>
      <c r="AA100" s="6" t="n">
        <f aca="false">COS($A$10*X100)*SIN($A$10*$B$5) - TAN($A$10*U100)*COS($A$10*$B$5)</f>
        <v>0.458195997476083</v>
      </c>
      <c r="AB100" s="6" t="n">
        <f aca="false">IF(OR(AND(Z100*AA100&gt;0), AND(Z100&lt;0,AA100&gt;0)), MOD(ATAN2(AA100,Z100)/$A$10+360,360),  ATAN2(AA100,Z100)/$A$10)</f>
        <v>56.8765803562238</v>
      </c>
      <c r="AC100" s="16" t="n">
        <f aca="false">P100-P99</f>
        <v>0.982655581286195</v>
      </c>
      <c r="AD100" s="17" t="n">
        <f aca="false">(100013989+1670700*COS(3.0984635 + 6283.07585*L100/10)+13956*COS(3.05525 + 12566.1517*L100/10)+3084*COS(5.1985 + 77713.7715*L100/10) +1628*COS(1.1739 + 5753.3849*L100/10)+1576*COS(2.8469 + 7860.4194*L100/10)+925*COS(5.453 + 11506.77*L100/10)+542*COS(4.564 + 3930.21*L100/10)+472*COS(3.661 + 5884.927*L100/10)+346*COS(0.964 + 5507.553*L100/10)+329*COS(5.9 + 5223.694*L100/10)+307*COS(0.299 + 5573.143*L100/10)+243*COS(4.273 + 11790.629*L100/10)+212*COS(5.847 + 1577.344*L100/10)+186*COS(5.022 + 10977.079*L100/10)+175*COS(3.012 + 18849.228*L100/10)+110*COS(5.055 + 5486.778*L100/10)+98*COS(0.89 + 6069.78*L100/10)+86*COS(5.69 + 15720.84*L100/10)+86*COS(1.27 + 161000.69*L100/10)+65*COS(0.27 + 17260.15*L100/10)+63*COS(0.92 + 529.69*L100/10)+57*COS(2.01 + 83996.85*L100/10)+56*COS(5.24 + 71430.7*L100/10)+49*COS(3.25 + 2544.31*L100/10)+47*COS(2.58 + 775.52*L100/10)+45*COS(5.54 + 9437.76*L100/10)+43*COS(6.01 + 6275.96*L100/10)+39*COS(5.36 + 4694*L100/10)+38*COS(2.39 + 8827.39*L100/10)+37*COS(0.83 + 19651.05*L100/10)+37*COS(4.9 + 12139.55*L100/10)+36*COS(1.67 + 12036.46*L100/10)+35*COS(1.84 + 2942.46*L100/10)+33*COS(0.24 + 7084.9*L100/10)+32*COS(0.18 + 5088.63*L100/10)+32*COS(1.78 + 398.15*L100/10)+28*COS(1.21 + 6286.6*L100/10)+28*COS(1.9 + 6279.55*L100/10)+26*COS(4.59 + 10447.39*L100/10) +24.6*COS(3.787 + 8429.241*L100/10)+23.6*COS(0.269 + 796.3*L100/10)+27.8*COS(1.899 + 6279.55*L100/10)+23.9*COS(4.996 + 5856.48*L100/10)+20.3*COS(4.653 + 2146.165*L100/10))/100000000 + (103019*COS(1.10749 + 6283.07585*L100/10) +1721*COS(1.0644 + 12566.1517*L100/10) +702*COS(3.142 + 0*L100/10) +32*COS(1.02 + 18849.23*L100/10) +31*COS(2.84 + 5507.55*L100/10) +25*COS(1.32 + 5223.69*L100/10) +18*COS(1.42 + 1577.34*L100/10) +10*COS(5.91 + 10977.08*L100/10) +9*COS(1.42 + 6275.96*L100/10) +9*COS(0.27 + 5486.78*L100/10))*L100/1000000000  + (4359*COS(5.7846 + 6283.0758*L100/10)*L100^2+124*COS(5.579 + 12566.152*L100/10)*L100^2)/10000000000</f>
        <v>1.00154750571212</v>
      </c>
      <c r="AE100" s="10" t="n">
        <f aca="false">2*959.63/AD100</f>
        <v>1916.29452327912</v>
      </c>
      <c r="AF100" s="0"/>
      <c r="AG100" s="0"/>
    </row>
    <row r="101" customFormat="false" ht="12.8" hidden="false" customHeight="false" outlineLevel="0" collapsed="false">
      <c r="D101" s="28" t="n">
        <f aca="false">K101-INT(275*E101/9)+IF($A$8="leap year",1,2)*INT((E101+9)/12)+30</f>
        <v>10</v>
      </c>
      <c r="E101" s="28" t="n">
        <f aca="false">IF(K101&lt;32,1,INT(9*(IF($A$8="leap year",1,2)+K101)/275+0.98))</f>
        <v>4</v>
      </c>
      <c r="F101" s="20" t="n">
        <f aca="false">ASIN(Y101)*180/PI()</f>
        <v>34.0831088957005</v>
      </c>
      <c r="G101" s="21" t="n">
        <f aca="false">F101+1.02/(TAN($A$10*(F101+10.3/(F101+5.11)))*60)</f>
        <v>34.1079871189792</v>
      </c>
      <c r="H101" s="21" t="n">
        <f aca="false">IF(X101&gt;180,AB101-180,AB101+180)</f>
        <v>237.186702741634</v>
      </c>
      <c r="I101" s="13" t="n">
        <f aca="false">IF(ABS(4*(N101-0.0057183-V101))&lt;20,4*(N101-0.0057183-V101),4*(N101-0.0057183-V101-360))</f>
        <v>-1.30188730691714</v>
      </c>
      <c r="J101" s="29" t="n">
        <f aca="false">INT(365.25*(IF(E101&gt;2,$A$5,$A$5-1)+4716))+INT(30.6001*(IF(E101&lt;3,E101+12,E101)+1))+D101+$C$2/24+2-INT(IF(E101&gt;2,$A$5,$A$5-1)/100)+INT(INT(IF(E101&gt;2,$A$5,$A$5-1)/100)/4)-1524.5</f>
        <v>2459680.125</v>
      </c>
      <c r="K101" s="7" t="n">
        <v>100</v>
      </c>
      <c r="L101" s="30" t="n">
        <f aca="false">(J101-2451545)/36525</f>
        <v>0.22272758384668</v>
      </c>
      <c r="M101" s="6" t="n">
        <f aca="false">MOD(357.5291 + 35999.0503*L101 - 0.0001559*L101^2 - 0.00000048*L101^3,360)</f>
        <v>95.5105863549889</v>
      </c>
      <c r="N101" s="6" t="n">
        <f aca="false">MOD(280.46645 + 36000.76983*L101 + 0.0003032*L101^2,360)</f>
        <v>18.8309458973836</v>
      </c>
      <c r="O101" s="6" t="n">
        <f aca="false"> MOD((1.9146 - 0.004817*L101 - 0.000014*L101^2)*SIN(M101*$A$10) + (0.019993 - 0.000101*L101)*SIN(2*M101*$A$10) + 0.00029*SIN(3*M101*$A$10),360)</f>
        <v>1.90058720342384</v>
      </c>
      <c r="P101" s="6" t="n">
        <f aca="false">MOD(N101+O101,360)</f>
        <v>20.7315331008074</v>
      </c>
      <c r="Q101" s="31" t="n">
        <f aca="false">COS(P101*$A$10)</f>
        <v>0.935249352016356</v>
      </c>
      <c r="R101" s="7" t="n">
        <f aca="false">COS((23.4393-46.815*L101/3600)*$A$10)*SIN(P101*$A$10)</f>
        <v>0.324786220391014</v>
      </c>
      <c r="S101" s="7" t="n">
        <f aca="false">SIN((23.4393-46.815*L101/3600)*$A$10)*SIN(P101*$A$10)</f>
        <v>0.140792615563125</v>
      </c>
      <c r="T101" s="31" t="n">
        <f aca="false">SQRT(1-S101^2)</f>
        <v>0.99003911003702</v>
      </c>
      <c r="U101" s="6" t="n">
        <f aca="false">ATAN(S101/T101)/$A$10</f>
        <v>8.09371407822263</v>
      </c>
      <c r="V101" s="6" t="n">
        <f aca="false">IF(2*ATAN(R101/(Q101+T101))/$A$10&gt;0, 2*ATAN(R101/(Q101+T101))/$A$10, 2*ATAN(R101/(Q101+T101))/$A$10+360)</f>
        <v>19.1506994241129</v>
      </c>
      <c r="W101" s="6" t="n">
        <f aca="false"> MOD(280.46061837 + 360.98564736629*(J101-2451545) + 0.000387933*L101^2 - L101^3/3871000010  + $B$7,360)</f>
        <v>63.825168304611</v>
      </c>
      <c r="X101" s="6" t="n">
        <f aca="false">IF(W101-V101&gt;0,W101-V101,W101-V101+360)</f>
        <v>44.6744688804981</v>
      </c>
      <c r="Y101" s="31" t="n">
        <f aca="false">SIN($A$10*$B$5)*SIN(U101*$A$10) +COS($A$10*$B$5)* COS(U101*$A$10)*COS(X101*$A$10)</f>
        <v>0.560394853558959</v>
      </c>
      <c r="Z101" s="6" t="n">
        <f aca="false">SIN($A$10*X101)</f>
        <v>0.703077899251405</v>
      </c>
      <c r="AA101" s="6" t="n">
        <f aca="false">COS($A$10*X101)*SIN($A$10*$B$5) - TAN($A$10*U101)*COS($A$10*$B$5)</f>
        <v>0.453333761032796</v>
      </c>
      <c r="AB101" s="6" t="n">
        <f aca="false">IF(OR(AND(Z101*AA101&gt;0), AND(Z101&lt;0,AA101&gt;0)), MOD(ATAN2(AA101,Z101)/$A$10+360,360),  ATAN2(AA101,Z101)/$A$10)</f>
        <v>57.186702741634</v>
      </c>
      <c r="AC101" s="16" t="n">
        <f aca="false">P101-P100</f>
        <v>0.982095601614589</v>
      </c>
      <c r="AD101" s="17" t="n">
        <f aca="false">(100013989+1670700*COS(3.0984635 + 6283.07585*L101/10)+13956*COS(3.05525 + 12566.1517*L101/10)+3084*COS(5.1985 + 77713.7715*L101/10) +1628*COS(1.1739 + 5753.3849*L101/10)+1576*COS(2.8469 + 7860.4194*L101/10)+925*COS(5.453 + 11506.77*L101/10)+542*COS(4.564 + 3930.21*L101/10)+472*COS(3.661 + 5884.927*L101/10)+346*COS(0.964 + 5507.553*L101/10)+329*COS(5.9 + 5223.694*L101/10)+307*COS(0.299 + 5573.143*L101/10)+243*COS(4.273 + 11790.629*L101/10)+212*COS(5.847 + 1577.344*L101/10)+186*COS(5.022 + 10977.079*L101/10)+175*COS(3.012 + 18849.228*L101/10)+110*COS(5.055 + 5486.778*L101/10)+98*COS(0.89 + 6069.78*L101/10)+86*COS(5.69 + 15720.84*L101/10)+86*COS(1.27 + 161000.69*L101/10)+65*COS(0.27 + 17260.15*L101/10)+63*COS(0.92 + 529.69*L101/10)+57*COS(2.01 + 83996.85*L101/10)+56*COS(5.24 + 71430.7*L101/10)+49*COS(3.25 + 2544.31*L101/10)+47*COS(2.58 + 775.52*L101/10)+45*COS(5.54 + 9437.76*L101/10)+43*COS(6.01 + 6275.96*L101/10)+39*COS(5.36 + 4694*L101/10)+38*COS(2.39 + 8827.39*L101/10)+37*COS(0.83 + 19651.05*L101/10)+37*COS(4.9 + 12139.55*L101/10)+36*COS(1.67 + 12036.46*L101/10)+35*COS(1.84 + 2942.46*L101/10)+33*COS(0.24 + 7084.9*L101/10)+32*COS(0.18 + 5088.63*L101/10)+32*COS(1.78 + 398.15*L101/10)+28*COS(1.21 + 6286.6*L101/10)+28*COS(1.9 + 6279.55*L101/10)+26*COS(4.59 + 10447.39*L101/10) +24.6*COS(3.787 + 8429.241*L101/10)+23.6*COS(0.269 + 796.3*L101/10)+27.8*COS(1.899 + 6279.55*L101/10)+23.9*COS(4.996 + 5856.48*L101/10)+20.3*COS(4.653 + 2146.165*L101/10))/100000000 + (103019*COS(1.10749 + 6283.07585*L101/10) +1721*COS(1.0644 + 12566.1517*L101/10) +702*COS(3.142 + 0*L101/10) +32*COS(1.02 + 18849.23*L101/10) +31*COS(2.84 + 5507.55*L101/10) +25*COS(1.32 + 5223.69*L101/10) +18*COS(1.42 + 1577.34*L101/10) +10*COS(5.91 + 10977.08*L101/10) +9*COS(1.42 + 6275.96*L101/10) +9*COS(0.27 + 5486.78*L101/10))*L101/1000000000  + (4359*COS(5.7846 + 6283.0758*L101/10)*L101^2+124*COS(5.579 + 12566.152*L101/10)*L101^2)/10000000000</f>
        <v>1.00182679216662</v>
      </c>
      <c r="AE101" s="10" t="n">
        <f aca="false">2*959.63/AD101</f>
        <v>1915.76030408338</v>
      </c>
      <c r="AF101" s="0"/>
      <c r="AG101" s="0"/>
    </row>
    <row r="102" customFormat="false" ht="12.8" hidden="false" customHeight="false" outlineLevel="0" collapsed="false">
      <c r="D102" s="28" t="n">
        <f aca="false">K102-INT(275*E102/9)+IF($A$8="leap year",1,2)*INT((E102+9)/12)+30</f>
        <v>11</v>
      </c>
      <c r="E102" s="28" t="n">
        <f aca="false">IF(K102&lt;32,1,INT(9*(IF($A$8="leap year",1,2)+K102)/275+0.98))</f>
        <v>4</v>
      </c>
      <c r="F102" s="20" t="n">
        <f aca="false">ASIN(Y102)*180/PI()</f>
        <v>34.3552622017538</v>
      </c>
      <c r="G102" s="21" t="n">
        <f aca="false">F102+1.02/(TAN($A$10*(F102+10.3/(F102+5.11)))*60)</f>
        <v>34.3798901568852</v>
      </c>
      <c r="H102" s="21" t="n">
        <f aca="false">IF(X102&gt;180,AB102-180,AB102+180)</f>
        <v>237.496054072823</v>
      </c>
      <c r="I102" s="13" t="n">
        <f aca="false">IF(ABS(4*(N102-0.0057183-V102))&lt;20,4*(N102-0.0057183-V102),4*(N102-0.0057183-V102-360))</f>
        <v>-1.03780927172892</v>
      </c>
      <c r="J102" s="29" t="n">
        <f aca="false">INT(365.25*(IF(E102&gt;2,$A$5,$A$5-1)+4716))+INT(30.6001*(IF(E102&lt;3,E102+12,E102)+1))+D102+$C$2/24+2-INT(IF(E102&gt;2,$A$5,$A$5-1)/100)+INT(INT(IF(E102&gt;2,$A$5,$A$5-1)/100)/4)-1524.5</f>
        <v>2459681.125</v>
      </c>
      <c r="K102" s="7" t="n">
        <v>101</v>
      </c>
      <c r="L102" s="30" t="n">
        <f aca="false">(J102-2451545)/36525</f>
        <v>0.222754962354552</v>
      </c>
      <c r="M102" s="6" t="n">
        <f aca="false">MOD(357.5291 + 35999.0503*L102 - 0.0001559*L102^2 - 0.00000048*L102^3,360)</f>
        <v>96.4961866350823</v>
      </c>
      <c r="N102" s="6" t="n">
        <f aca="false">MOD(280.46645 + 36000.76983*L102 + 0.0003032*L102^2,360)</f>
        <v>19.8165932612446</v>
      </c>
      <c r="O102" s="6" t="n">
        <f aca="false"> MOD((1.9146 - 0.004817*L102 - 0.000014*L102^2)*SIN(M102*$A$10) + (0.019993 - 0.000101*L102)*SIN(2*M102*$A$10) + 0.00029*SIN(3*M102*$A$10),360)</f>
        <v>1.89647710383577</v>
      </c>
      <c r="P102" s="6" t="n">
        <f aca="false">MOD(N102+O102,360)</f>
        <v>21.7130703650804</v>
      </c>
      <c r="Q102" s="31" t="n">
        <f aca="false">COS(P102*$A$10)</f>
        <v>0.929048200394231</v>
      </c>
      <c r="R102" s="7" t="n">
        <f aca="false">COS((23.4393-46.815*L102/3600)*$A$10)*SIN(P102*$A$10)</f>
        <v>0.339437889853745</v>
      </c>
      <c r="S102" s="7" t="n">
        <f aca="false">SIN((23.4393-46.815*L102/3600)*$A$10)*SIN(P102*$A$10)</f>
        <v>0.147144012028618</v>
      </c>
      <c r="T102" s="31" t="n">
        <f aca="false">SQRT(1-S102^2)</f>
        <v>0.989115079110678</v>
      </c>
      <c r="U102" s="6" t="n">
        <f aca="false">ATAN(S102/T102)/$A$10</f>
        <v>8.46145395845928</v>
      </c>
      <c r="V102" s="6" t="n">
        <f aca="false">IF(2*ATAN(R102/(Q102+T102))/$A$10&gt;0, 2*ATAN(R102/(Q102+T102))/$A$10, 2*ATAN(R102/(Q102+T102))/$A$10+360)</f>
        <v>20.0703272791769</v>
      </c>
      <c r="W102" s="6" t="n">
        <f aca="false"> MOD(280.46061837 + 360.98564736629*(J102-2451545) + 0.000387933*L102^2 - L102^3/3871000010  + $B$7,360)</f>
        <v>64.8108156751841</v>
      </c>
      <c r="X102" s="6" t="n">
        <f aca="false">IF(W102-V102&gt;0,W102-V102,W102-V102+360)</f>
        <v>44.7404883960073</v>
      </c>
      <c r="Y102" s="31" t="n">
        <f aca="false">SIN($A$10*$B$5)*SIN(U102*$A$10) +COS($A$10*$B$5)* COS(U102*$A$10)*COS(X102*$A$10)</f>
        <v>0.564322564592561</v>
      </c>
      <c r="Z102" s="6" t="n">
        <f aca="false">SIN($A$10*X102)</f>
        <v>0.703896817728738</v>
      </c>
      <c r="AA102" s="6" t="n">
        <f aca="false">COS($A$10*X102)*SIN($A$10*$B$5) - TAN($A$10*U102)*COS($A$10*$B$5)</f>
        <v>0.448499883998602</v>
      </c>
      <c r="AB102" s="6" t="n">
        <f aca="false">IF(OR(AND(Z102*AA102&gt;0), AND(Z102&lt;0,AA102&gt;0)), MOD(ATAN2(AA102,Z102)/$A$10+360,360),  ATAN2(AA102,Z102)/$A$10)</f>
        <v>57.4960540728229</v>
      </c>
      <c r="AC102" s="16" t="n">
        <f aca="false">P102-P101</f>
        <v>0.981537264272983</v>
      </c>
      <c r="AD102" s="17" t="n">
        <f aca="false">(100013989+1670700*COS(3.0984635 + 6283.07585*L102/10)+13956*COS(3.05525 + 12566.1517*L102/10)+3084*COS(5.1985 + 77713.7715*L102/10) +1628*COS(1.1739 + 5753.3849*L102/10)+1576*COS(2.8469 + 7860.4194*L102/10)+925*COS(5.453 + 11506.77*L102/10)+542*COS(4.564 + 3930.21*L102/10)+472*COS(3.661 + 5884.927*L102/10)+346*COS(0.964 + 5507.553*L102/10)+329*COS(5.9 + 5223.694*L102/10)+307*COS(0.299 + 5573.143*L102/10)+243*COS(4.273 + 11790.629*L102/10)+212*COS(5.847 + 1577.344*L102/10)+186*COS(5.022 + 10977.079*L102/10)+175*COS(3.012 + 18849.228*L102/10)+110*COS(5.055 + 5486.778*L102/10)+98*COS(0.89 + 6069.78*L102/10)+86*COS(5.69 + 15720.84*L102/10)+86*COS(1.27 + 161000.69*L102/10)+65*COS(0.27 + 17260.15*L102/10)+63*COS(0.92 + 529.69*L102/10)+57*COS(2.01 + 83996.85*L102/10)+56*COS(5.24 + 71430.7*L102/10)+49*COS(3.25 + 2544.31*L102/10)+47*COS(2.58 + 775.52*L102/10)+45*COS(5.54 + 9437.76*L102/10)+43*COS(6.01 + 6275.96*L102/10)+39*COS(5.36 + 4694*L102/10)+38*COS(2.39 + 8827.39*L102/10)+37*COS(0.83 + 19651.05*L102/10)+37*COS(4.9 + 12139.55*L102/10)+36*COS(1.67 + 12036.46*L102/10)+35*COS(1.84 + 2942.46*L102/10)+33*COS(0.24 + 7084.9*L102/10)+32*COS(0.18 + 5088.63*L102/10)+32*COS(1.78 + 398.15*L102/10)+28*COS(1.21 + 6286.6*L102/10)+28*COS(1.9 + 6279.55*L102/10)+26*COS(4.59 + 10447.39*L102/10) +24.6*COS(3.787 + 8429.241*L102/10)+23.6*COS(0.269 + 796.3*L102/10)+27.8*COS(1.899 + 6279.55*L102/10)+23.9*COS(4.996 + 5856.48*L102/10)+20.3*COS(4.653 + 2146.165*L102/10))/100000000 + (103019*COS(1.10749 + 6283.07585*L102/10) +1721*COS(1.0644 + 12566.1517*L102/10) +702*COS(3.142 + 0*L102/10) +32*COS(1.02 + 18849.23*L102/10) +31*COS(2.84 + 5507.55*L102/10) +25*COS(1.32 + 5223.69*L102/10) +18*COS(1.42 + 1577.34*L102/10) +10*COS(5.91 + 10977.08*L102/10) +9*COS(1.42 + 6275.96*L102/10) +9*COS(0.27 + 5486.78*L102/10))*L102/1000000000  + (4359*COS(5.7846 + 6283.0758*L102/10)*L102^2+124*COS(5.579 + 12566.152*L102/10)*L102^2)/10000000000</f>
        <v>1.0021057704672</v>
      </c>
      <c r="AE102" s="10" t="n">
        <f aca="false">2*959.63/AD102</f>
        <v>1915.22697160521</v>
      </c>
      <c r="AF102" s="0"/>
      <c r="AG102" s="0"/>
    </row>
    <row r="103" customFormat="false" ht="12.8" hidden="false" customHeight="false" outlineLevel="0" collapsed="false">
      <c r="D103" s="28" t="n">
        <f aca="false">K103-INT(275*E103/9)+IF($A$8="leap year",1,2)*INT((E103+9)/12)+30</f>
        <v>12</v>
      </c>
      <c r="E103" s="28" t="n">
        <f aca="false">IF(K103&lt;32,1,INT(9*(IF($A$8="leap year",1,2)+K103)/275+0.98))</f>
        <v>4</v>
      </c>
      <c r="F103" s="20" t="n">
        <f aca="false">ASIN(Y103)*180/PI()</f>
        <v>34.6254096903606</v>
      </c>
      <c r="G103" s="21" t="n">
        <f aca="false">F103+1.02/(TAN($A$10*(F103+10.3/(F103+5.11)))*60)</f>
        <v>34.6497925605142</v>
      </c>
      <c r="H103" s="21" t="n">
        <f aca="false">IF(X103&gt;180,AB103-180,AB103+180)</f>
        <v>237.804487955949</v>
      </c>
      <c r="I103" s="13" t="n">
        <f aca="false">IF(ABS(4*(N103-0.0057183-V103))&lt;20,4*(N103-0.0057183-V103),4*(N103-0.0057183-V103-360))</f>
        <v>-0.778649929305104</v>
      </c>
      <c r="J103" s="29" t="n">
        <f aca="false">INT(365.25*(IF(E103&gt;2,$A$5,$A$5-1)+4716))+INT(30.6001*(IF(E103&lt;3,E103+12,E103)+1))+D103+$C$2/24+2-INT(IF(E103&gt;2,$A$5,$A$5-1)/100)+INT(INT(IF(E103&gt;2,$A$5,$A$5-1)/100)/4)-1524.5</f>
        <v>2459682.125</v>
      </c>
      <c r="K103" s="7" t="n">
        <v>102</v>
      </c>
      <c r="L103" s="30" t="n">
        <f aca="false">(J103-2451545)/36525</f>
        <v>0.222782340862423</v>
      </c>
      <c r="M103" s="6" t="n">
        <f aca="false">MOD(357.5291 + 35999.0503*L103 - 0.0001559*L103^2 - 0.00000048*L103^3,360)</f>
        <v>97.4817869151793</v>
      </c>
      <c r="N103" s="6" t="n">
        <f aca="false">MOD(280.46645 + 36000.76983*L103 + 0.0003032*L103^2,360)</f>
        <v>20.8022406251075</v>
      </c>
      <c r="O103" s="6" t="n">
        <f aca="false"> MOD((1.9146 - 0.004817*L103 - 0.000014*L103^2)*SIN(M103*$A$10) + (0.019993 - 0.000101*L103)*SIN(2*M103*$A$10) + 0.00029*SIN(3*M103*$A$10),360)</f>
        <v>1.89181046869079</v>
      </c>
      <c r="P103" s="6" t="n">
        <f aca="false">MOD(N103+O103,360)</f>
        <v>22.6940510937983</v>
      </c>
      <c r="Q103" s="31" t="n">
        <f aca="false">COS(P103*$A$10)</f>
        <v>0.922578152336183</v>
      </c>
      <c r="R103" s="7" t="n">
        <f aca="false">COS((23.4393-46.815*L103/3600)*$A$10)*SIN(P103*$A$10)</f>
        <v>0.353981723895875</v>
      </c>
      <c r="S103" s="7" t="n">
        <f aca="false">SIN((23.4393-46.815*L103/3600)*$A$10)*SIN(P103*$A$10)</f>
        <v>0.153448662358652</v>
      </c>
      <c r="T103" s="31" t="n">
        <f aca="false">SQRT(1-S103^2)</f>
        <v>0.988156621199464</v>
      </c>
      <c r="U103" s="6" t="n">
        <f aca="false">ATAN(S103/T103)/$A$10</f>
        <v>8.82683483248833</v>
      </c>
      <c r="V103" s="6" t="n">
        <f aca="false">IF(2*ATAN(R103/(Q103+T103))/$A$10&gt;0, 2*ATAN(R103/(Q103+T103))/$A$10, 2*ATAN(R103/(Q103+T103))/$A$10+360)</f>
        <v>20.9911848074338</v>
      </c>
      <c r="W103" s="6" t="n">
        <f aca="false"> MOD(280.46061837 + 360.98564736629*(J103-2451545) + 0.000387933*L103^2 - L103^3/3871000010  + $B$7,360)</f>
        <v>65.7964630462229</v>
      </c>
      <c r="X103" s="6" t="n">
        <f aca="false">IF(W103-V103&gt;0,W103-V103,W103-V103+360)</f>
        <v>44.8052782387891</v>
      </c>
      <c r="Y103" s="31" t="n">
        <f aca="false">SIN($A$10*$B$5)*SIN(U103*$A$10) +COS($A$10*$B$5)* COS(U103*$A$10)*COS(X103*$A$10)</f>
        <v>0.568208735987755</v>
      </c>
      <c r="Z103" s="6" t="n">
        <f aca="false">SIN($A$10*X103)</f>
        <v>0.704699574507008</v>
      </c>
      <c r="AA103" s="6" t="n">
        <f aca="false">COS($A$10*X103)*SIN($A$10*$B$5) - TAN($A$10*U103)*COS($A$10*$B$5)</f>
        <v>0.443695921091346</v>
      </c>
      <c r="AB103" s="6" t="n">
        <f aca="false">IF(OR(AND(Z103*AA103&gt;0), AND(Z103&lt;0,AA103&gt;0)), MOD(ATAN2(AA103,Z103)/$A$10+360,360),  ATAN2(AA103,Z103)/$A$10)</f>
        <v>57.8044879559488</v>
      </c>
      <c r="AC103" s="16" t="n">
        <f aca="false">P103-P102</f>
        <v>0.980980728717913</v>
      </c>
      <c r="AD103" s="17" t="n">
        <f aca="false">(100013989+1670700*COS(3.0984635 + 6283.07585*L103/10)+13956*COS(3.05525 + 12566.1517*L103/10)+3084*COS(5.1985 + 77713.7715*L103/10) +1628*COS(1.1739 + 5753.3849*L103/10)+1576*COS(2.8469 + 7860.4194*L103/10)+925*COS(5.453 + 11506.77*L103/10)+542*COS(4.564 + 3930.21*L103/10)+472*COS(3.661 + 5884.927*L103/10)+346*COS(0.964 + 5507.553*L103/10)+329*COS(5.9 + 5223.694*L103/10)+307*COS(0.299 + 5573.143*L103/10)+243*COS(4.273 + 11790.629*L103/10)+212*COS(5.847 + 1577.344*L103/10)+186*COS(5.022 + 10977.079*L103/10)+175*COS(3.012 + 18849.228*L103/10)+110*COS(5.055 + 5486.778*L103/10)+98*COS(0.89 + 6069.78*L103/10)+86*COS(5.69 + 15720.84*L103/10)+86*COS(1.27 + 161000.69*L103/10)+65*COS(0.27 + 17260.15*L103/10)+63*COS(0.92 + 529.69*L103/10)+57*COS(2.01 + 83996.85*L103/10)+56*COS(5.24 + 71430.7*L103/10)+49*COS(3.25 + 2544.31*L103/10)+47*COS(2.58 + 775.52*L103/10)+45*COS(5.54 + 9437.76*L103/10)+43*COS(6.01 + 6275.96*L103/10)+39*COS(5.36 + 4694*L103/10)+38*COS(2.39 + 8827.39*L103/10)+37*COS(0.83 + 19651.05*L103/10)+37*COS(4.9 + 12139.55*L103/10)+36*COS(1.67 + 12036.46*L103/10)+35*COS(1.84 + 2942.46*L103/10)+33*COS(0.24 + 7084.9*L103/10)+32*COS(0.18 + 5088.63*L103/10)+32*COS(1.78 + 398.15*L103/10)+28*COS(1.21 + 6286.6*L103/10)+28*COS(1.9 + 6279.55*L103/10)+26*COS(4.59 + 10447.39*L103/10) +24.6*COS(3.787 + 8429.241*L103/10)+23.6*COS(0.269 + 796.3*L103/10)+27.8*COS(1.899 + 6279.55*L103/10)+23.9*COS(4.996 + 5856.48*L103/10)+20.3*COS(4.653 + 2146.165*L103/10))/100000000 + (103019*COS(1.10749 + 6283.07585*L103/10) +1721*COS(1.0644 + 12566.1517*L103/10) +702*COS(3.142 + 0*L103/10) +32*COS(1.02 + 18849.23*L103/10) +31*COS(2.84 + 5507.55*L103/10) +25*COS(1.32 + 5223.69*L103/10) +18*COS(1.42 + 1577.34*L103/10) +10*COS(5.91 + 10977.08*L103/10) +9*COS(1.42 + 6275.96*L103/10) +9*COS(0.27 + 5486.78*L103/10))*L103/1000000000  + (4359*COS(5.7846 + 6283.0758*L103/10)*L103^2+124*COS(5.579 + 12566.152*L103/10)*L103^2)/10000000000</f>
        <v>1.00238460539275</v>
      </c>
      <c r="AE103" s="10" t="n">
        <f aca="false">2*959.63/AD103</f>
        <v>1914.69420986169</v>
      </c>
      <c r="AF103" s="0"/>
      <c r="AG103" s="0"/>
    </row>
    <row r="104" customFormat="false" ht="12.8" hidden="false" customHeight="false" outlineLevel="0" collapsed="false">
      <c r="D104" s="28" t="n">
        <f aca="false">K104-INT(275*E104/9)+IF($A$8="leap year",1,2)*INT((E104+9)/12)+30</f>
        <v>13</v>
      </c>
      <c r="E104" s="28" t="n">
        <f aca="false">IF(K104&lt;32,1,INT(9*(IF($A$8="leap year",1,2)+K104)/275+0.98))</f>
        <v>4</v>
      </c>
      <c r="F104" s="20" t="n">
        <f aca="false">ASIN(Y104)*180/PI()</f>
        <v>34.8935193591768</v>
      </c>
      <c r="G104" s="21" t="n">
        <f aca="false">F104+1.02/(TAN($A$10*(F104+10.3/(F104+5.11)))*60)</f>
        <v>34.9176622062796</v>
      </c>
      <c r="H104" s="21" t="n">
        <f aca="false">IF(X104&gt;180,AB104-180,AB104+180)</f>
        <v>238.111857345977</v>
      </c>
      <c r="I104" s="13" t="n">
        <f aca="false">IF(ABS(4*(N104-0.0057183-V104))&lt;20,4*(N104-0.0057183-V104),4*(N104-0.0057183-V104-360))</f>
        <v>-0.524681855060024</v>
      </c>
      <c r="J104" s="29" t="n">
        <f aca="false">INT(365.25*(IF(E104&gt;2,$A$5,$A$5-1)+4716))+INT(30.6001*(IF(E104&lt;3,E104+12,E104)+1))+D104+$C$2/24+2-INT(IF(E104&gt;2,$A$5,$A$5-1)/100)+INT(INT(IF(E104&gt;2,$A$5,$A$5-1)/100)/4)-1524.5</f>
        <v>2459683.125</v>
      </c>
      <c r="K104" s="7" t="n">
        <v>103</v>
      </c>
      <c r="L104" s="30" t="n">
        <f aca="false">(J104-2451545)/36525</f>
        <v>0.222809719370294</v>
      </c>
      <c r="M104" s="6" t="n">
        <f aca="false">MOD(357.5291 + 35999.0503*L104 - 0.0001559*L104^2 - 0.00000048*L104^3,360)</f>
        <v>98.4673871952728</v>
      </c>
      <c r="N104" s="6" t="n">
        <f aca="false">MOD(280.46645 + 36000.76983*L104 + 0.0003032*L104^2,360)</f>
        <v>21.7878879889704</v>
      </c>
      <c r="O104" s="6" t="n">
        <f aca="false"> MOD((1.9146 - 0.004817*L104 - 0.000014*L104^2)*SIN(M104*$A$10) + (0.019993 - 0.000101*L104)*SIN(2*M104*$A$10) + 0.00029*SIN(3*M104*$A$10),360)</f>
        <v>1.8865892580112</v>
      </c>
      <c r="P104" s="6" t="n">
        <f aca="false">MOD(N104+O104,360)</f>
        <v>23.6744772469816</v>
      </c>
      <c r="Q104" s="31" t="n">
        <f aca="false">COS(P104*$A$10)</f>
        <v>0.915841552564347</v>
      </c>
      <c r="R104" s="7" t="n">
        <f aca="false">COS((23.4393-46.815*L104/3600)*$A$10)*SIN(P104*$A$10)</f>
        <v>0.36841366094582</v>
      </c>
      <c r="S104" s="7" t="n">
        <f aca="false">SIN((23.4393-46.815*L104/3600)*$A$10)*SIN(P104*$A$10)</f>
        <v>0.159704805892072</v>
      </c>
      <c r="T104" s="31" t="n">
        <f aca="false">SQRT(1-S104^2)</f>
        <v>0.987164816520005</v>
      </c>
      <c r="U104" s="6" t="n">
        <f aca="false">ATAN(S104/T104)/$A$10</f>
        <v>9.18976252125202</v>
      </c>
      <c r="V104" s="6" t="n">
        <f aca="false">IF(2*ATAN(R104/(Q104+T104))/$A$10&gt;0, 2*ATAN(R104/(Q104+T104))/$A$10, 2*ATAN(R104/(Q104+T104))/$A$10+360)</f>
        <v>21.9133401527354</v>
      </c>
      <c r="W104" s="6" t="n">
        <f aca="false"> MOD(280.46061837 + 360.98564736629*(J104-2451545) + 0.000387933*L104^2 - L104^3/3871000010  + $B$7,360)</f>
        <v>66.7821104177274</v>
      </c>
      <c r="X104" s="6" t="n">
        <f aca="false">IF(W104-V104&gt;0,W104-V104,W104-V104+360)</f>
        <v>44.868770264992</v>
      </c>
      <c r="Y104" s="31" t="n">
        <f aca="false">SIN($A$10*$B$5)*SIN(U104*$A$10) +COS($A$10*$B$5)* COS(U104*$A$10)*COS(X104*$A$10)</f>
        <v>0.572053103620971</v>
      </c>
      <c r="Z104" s="6" t="n">
        <f aca="false">SIN($A$10*X104)</f>
        <v>0.70548537692689</v>
      </c>
      <c r="AA104" s="6" t="n">
        <f aca="false">COS($A$10*X104)*SIN($A$10*$B$5) - TAN($A$10*U104)*COS($A$10*$B$5)</f>
        <v>0.438923432392979</v>
      </c>
      <c r="AB104" s="6" t="n">
        <f aca="false">IF(OR(AND(Z104*AA104&gt;0), AND(Z104&lt;0,AA104&gt;0)), MOD(ATAN2(AA104,Z104)/$A$10+360,360),  ATAN2(AA104,Z104)/$A$10)</f>
        <v>58.1118573459769</v>
      </c>
      <c r="AC104" s="16" t="n">
        <f aca="false">P104-P103</f>
        <v>0.980426153183284</v>
      </c>
      <c r="AD104" s="17" t="n">
        <f aca="false">(100013989+1670700*COS(3.0984635 + 6283.07585*L104/10)+13956*COS(3.05525 + 12566.1517*L104/10)+3084*COS(5.1985 + 77713.7715*L104/10) +1628*COS(1.1739 + 5753.3849*L104/10)+1576*COS(2.8469 + 7860.4194*L104/10)+925*COS(5.453 + 11506.77*L104/10)+542*COS(4.564 + 3930.21*L104/10)+472*COS(3.661 + 5884.927*L104/10)+346*COS(0.964 + 5507.553*L104/10)+329*COS(5.9 + 5223.694*L104/10)+307*COS(0.299 + 5573.143*L104/10)+243*COS(4.273 + 11790.629*L104/10)+212*COS(5.847 + 1577.344*L104/10)+186*COS(5.022 + 10977.079*L104/10)+175*COS(3.012 + 18849.228*L104/10)+110*COS(5.055 + 5486.778*L104/10)+98*COS(0.89 + 6069.78*L104/10)+86*COS(5.69 + 15720.84*L104/10)+86*COS(1.27 + 161000.69*L104/10)+65*COS(0.27 + 17260.15*L104/10)+63*COS(0.92 + 529.69*L104/10)+57*COS(2.01 + 83996.85*L104/10)+56*COS(5.24 + 71430.7*L104/10)+49*COS(3.25 + 2544.31*L104/10)+47*COS(2.58 + 775.52*L104/10)+45*COS(5.54 + 9437.76*L104/10)+43*COS(6.01 + 6275.96*L104/10)+39*COS(5.36 + 4694*L104/10)+38*COS(2.39 + 8827.39*L104/10)+37*COS(0.83 + 19651.05*L104/10)+37*COS(4.9 + 12139.55*L104/10)+36*COS(1.67 + 12036.46*L104/10)+35*COS(1.84 + 2942.46*L104/10)+33*COS(0.24 + 7084.9*L104/10)+32*COS(0.18 + 5088.63*L104/10)+32*COS(1.78 + 398.15*L104/10)+28*COS(1.21 + 6286.6*L104/10)+28*COS(1.9 + 6279.55*L104/10)+26*COS(4.59 + 10447.39*L104/10) +24.6*COS(3.787 + 8429.241*L104/10)+23.6*COS(0.269 + 796.3*L104/10)+27.8*COS(1.899 + 6279.55*L104/10)+23.9*COS(4.996 + 5856.48*L104/10)+20.3*COS(4.653 + 2146.165*L104/10))/100000000 + (103019*COS(1.10749 + 6283.07585*L104/10) +1721*COS(1.0644 + 12566.1517*L104/10) +702*COS(3.142 + 0*L104/10) +32*COS(1.02 + 18849.23*L104/10) +31*COS(2.84 + 5507.55*L104/10) +25*COS(1.32 + 5223.69*L104/10) +18*COS(1.42 + 1577.34*L104/10) +10*COS(5.91 + 10977.08*L104/10) +9*COS(1.42 + 6275.96*L104/10) +9*COS(0.27 + 5486.78*L104/10))*L104/1000000000  + (4359*COS(5.7846 + 6283.0758*L104/10)*L104^2+124*COS(5.579 + 12566.152*L104/10)*L104^2)/10000000000</f>
        <v>1.00266346093474</v>
      </c>
      <c r="AE104" s="10" t="n">
        <f aca="false">2*959.63/AD104</f>
        <v>1914.16170507575</v>
      </c>
      <c r="AF104" s="0"/>
      <c r="AG104" s="0"/>
    </row>
    <row r="105" customFormat="false" ht="12.8" hidden="false" customHeight="false" outlineLevel="0" collapsed="false">
      <c r="D105" s="28" t="n">
        <f aca="false">K105-INT(275*E105/9)+IF($A$8="leap year",1,2)*INT((E105+9)/12)+30</f>
        <v>14</v>
      </c>
      <c r="E105" s="28" t="n">
        <f aca="false">IF(K105&lt;32,1,INT(9*(IF($A$8="leap year",1,2)+K105)/275+0.98))</f>
        <v>4</v>
      </c>
      <c r="F105" s="20" t="n">
        <f aca="false">ASIN(Y105)*180/PI()</f>
        <v>35.1595597304668</v>
      </c>
      <c r="G105" s="21" t="n">
        <f aca="false">F105+1.02/(TAN($A$10*(F105+10.3/(F105+5.11)))*60)</f>
        <v>35.1834674993829</v>
      </c>
      <c r="H105" s="21" t="n">
        <f aca="false">IF(X105&gt;180,AB105-180,AB105+180)</f>
        <v>238.418014614237</v>
      </c>
      <c r="I105" s="13" t="n">
        <f aca="false">IF(ABS(4*(N105-0.0057183-V105))&lt;20,4*(N105-0.0057183-V105),4*(N105-0.0057183-V105-360))</f>
        <v>-0.276171903863926</v>
      </c>
      <c r="J105" s="29" t="n">
        <f aca="false">INT(365.25*(IF(E105&gt;2,$A$5,$A$5-1)+4716))+INT(30.6001*(IF(E105&lt;3,E105+12,E105)+1))+D105+$C$2/24+2-INT(IF(E105&gt;2,$A$5,$A$5-1)/100)+INT(INT(IF(E105&gt;2,$A$5,$A$5-1)/100)/4)-1524.5</f>
        <v>2459684.125</v>
      </c>
      <c r="K105" s="7" t="n">
        <v>104</v>
      </c>
      <c r="L105" s="30" t="n">
        <f aca="false">(J105-2451545)/36525</f>
        <v>0.222837097878166</v>
      </c>
      <c r="M105" s="6" t="n">
        <f aca="false">MOD(357.5291 + 35999.0503*L105 - 0.0001559*L105^2 - 0.00000048*L105^3,360)</f>
        <v>99.4529874753698</v>
      </c>
      <c r="N105" s="6" t="n">
        <f aca="false">MOD(280.46645 + 36000.76983*L105 + 0.0003032*L105^2,360)</f>
        <v>22.7735353528333</v>
      </c>
      <c r="O105" s="6" t="n">
        <f aca="false"> MOD((1.9146 - 0.004817*L105 - 0.000014*L105^2)*SIN(M105*$A$10) + (0.019993 - 0.000101*L105)*SIN(2*M105*$A$10) + 0.00029*SIN(3*M105*$A$10),360)</f>
        <v>1.88081558881189</v>
      </c>
      <c r="P105" s="6" t="n">
        <f aca="false">MOD(N105+O105,360)</f>
        <v>24.6543509416452</v>
      </c>
      <c r="Q105" s="31" t="n">
        <f aca="false">COS(P105*$A$10)</f>
        <v>0.908840814859647</v>
      </c>
      <c r="R105" s="7" t="n">
        <f aca="false">COS((23.4393-46.815*L105/3600)*$A$10)*SIN(P105*$A$10)</f>
        <v>0.382729685571221</v>
      </c>
      <c r="S105" s="7" t="n">
        <f aca="false">SIN((23.4393-46.815*L105/3600)*$A$10)*SIN(P105*$A$10)</f>
        <v>0.165910701968883</v>
      </c>
      <c r="T105" s="31" t="n">
        <f aca="false">SQRT(1-S105^2)</f>
        <v>0.986140780503571</v>
      </c>
      <c r="U105" s="6" t="n">
        <f aca="false">ATAN(S105/T105)/$A$10</f>
        <v>9.55014307414288</v>
      </c>
      <c r="V105" s="6" t="n">
        <f aca="false">IF(2*ATAN(R105/(Q105+T105))/$A$10&gt;0, 2*ATAN(R105/(Q105+T105))/$A$10, 2*ATAN(R105/(Q105+T105))/$A$10+360)</f>
        <v>22.8368600287993</v>
      </c>
      <c r="W105" s="6" t="n">
        <f aca="false"> MOD(280.46061837 + 360.98564736629*(J105-2451545) + 0.000387933*L105^2 - L105^3/3871000010  + $B$7,360)</f>
        <v>67.7677577887662</v>
      </c>
      <c r="X105" s="6" t="n">
        <f aca="false">IF(W105-V105&gt;0,W105-V105,W105-V105+360)</f>
        <v>44.9308977599669</v>
      </c>
      <c r="Y105" s="31" t="n">
        <f aca="false">SIN($A$10*$B$5)*SIN(U105*$A$10) +COS($A$10*$B$5)* COS(U105*$A$10)*COS(X105*$A$10)</f>
        <v>0.575855418811254</v>
      </c>
      <c r="Z105" s="6" t="n">
        <f aca="false">SIN($A$10*X105)</f>
        <v>0.70625345277773</v>
      </c>
      <c r="AA105" s="6" t="n">
        <f aca="false">COS($A$10*X105)*SIN($A$10*$B$5) - TAN($A$10*U105)*COS($A$10*$B$5)</f>
        <v>0.434183983122963</v>
      </c>
      <c r="AB105" s="6" t="n">
        <f aca="false">IF(OR(AND(Z105*AA105&gt;0), AND(Z105&lt;0,AA105&gt;0)), MOD(ATAN2(AA105,Z105)/$A$10+360,360),  ATAN2(AA105,Z105)/$A$10)</f>
        <v>58.4180146142372</v>
      </c>
      <c r="AC105" s="16" t="n">
        <f aca="false">P105-P104</f>
        <v>0.979873694663571</v>
      </c>
      <c r="AD105" s="17" t="n">
        <f aca="false">(100013989+1670700*COS(3.0984635 + 6283.07585*L105/10)+13956*COS(3.05525 + 12566.1517*L105/10)+3084*COS(5.1985 + 77713.7715*L105/10) +1628*COS(1.1739 + 5753.3849*L105/10)+1576*COS(2.8469 + 7860.4194*L105/10)+925*COS(5.453 + 11506.77*L105/10)+542*COS(4.564 + 3930.21*L105/10)+472*COS(3.661 + 5884.927*L105/10)+346*COS(0.964 + 5507.553*L105/10)+329*COS(5.9 + 5223.694*L105/10)+307*COS(0.299 + 5573.143*L105/10)+243*COS(4.273 + 11790.629*L105/10)+212*COS(5.847 + 1577.344*L105/10)+186*COS(5.022 + 10977.079*L105/10)+175*COS(3.012 + 18849.228*L105/10)+110*COS(5.055 + 5486.778*L105/10)+98*COS(0.89 + 6069.78*L105/10)+86*COS(5.69 + 15720.84*L105/10)+86*COS(1.27 + 161000.69*L105/10)+65*COS(0.27 + 17260.15*L105/10)+63*COS(0.92 + 529.69*L105/10)+57*COS(2.01 + 83996.85*L105/10)+56*COS(5.24 + 71430.7*L105/10)+49*COS(3.25 + 2544.31*L105/10)+47*COS(2.58 + 775.52*L105/10)+45*COS(5.54 + 9437.76*L105/10)+43*COS(6.01 + 6275.96*L105/10)+39*COS(5.36 + 4694*L105/10)+38*COS(2.39 + 8827.39*L105/10)+37*COS(0.83 + 19651.05*L105/10)+37*COS(4.9 + 12139.55*L105/10)+36*COS(1.67 + 12036.46*L105/10)+35*COS(1.84 + 2942.46*L105/10)+33*COS(0.24 + 7084.9*L105/10)+32*COS(0.18 + 5088.63*L105/10)+32*COS(1.78 + 398.15*L105/10)+28*COS(1.21 + 6286.6*L105/10)+28*COS(1.9 + 6279.55*L105/10)+26*COS(4.59 + 10447.39*L105/10) +24.6*COS(3.787 + 8429.241*L105/10)+23.6*COS(0.269 + 796.3*L105/10)+27.8*COS(1.899 + 6279.55*L105/10)+23.9*COS(4.996 + 5856.48*L105/10)+20.3*COS(4.653 + 2146.165*L105/10))/100000000 + (103019*COS(1.10749 + 6283.07585*L105/10) +1721*COS(1.0644 + 12566.1517*L105/10) +702*COS(3.142 + 0*L105/10) +32*COS(1.02 + 18849.23*L105/10) +31*COS(2.84 + 5507.55*L105/10) +25*COS(1.32 + 5223.69*L105/10) +18*COS(1.42 + 1577.34*L105/10) +10*COS(5.91 + 10977.08*L105/10) +9*COS(1.42 + 6275.96*L105/10) +9*COS(0.27 + 5486.78*L105/10))*L105/1000000000  + (4359*COS(5.7846 + 6283.0758*L105/10)*L105^2+124*COS(5.579 + 12566.152*L105/10)*L105^2)/10000000000</f>
        <v>1.00294248746577</v>
      </c>
      <c r="AE105" s="10" t="n">
        <f aca="false">2*959.63/AD105</f>
        <v>1913.6291701527</v>
      </c>
      <c r="AF105" s="0"/>
      <c r="AG105" s="0"/>
    </row>
    <row r="106" customFormat="false" ht="12.8" hidden="false" customHeight="false" outlineLevel="0" collapsed="false">
      <c r="D106" s="28" t="n">
        <f aca="false">K106-INT(275*E106/9)+IF($A$8="leap year",1,2)*INT((E106+9)/12)+30</f>
        <v>15</v>
      </c>
      <c r="E106" s="28" t="n">
        <f aca="false">IF(K106&lt;32,1,INT(9*(IF($A$8="leap year",1,2)+K106)/275+0.98))</f>
        <v>4</v>
      </c>
      <c r="F106" s="20" t="n">
        <f aca="false">ASIN(Y106)*180/PI()</f>
        <v>35.4234997974246</v>
      </c>
      <c r="G106" s="21" t="n">
        <f aca="false">F106+1.02/(TAN($A$10*(F106+10.3/(F106+5.11)))*60)</f>
        <v>35.447177320016</v>
      </c>
      <c r="H106" s="21" t="n">
        <f aca="false">IF(X106&gt;180,AB106-180,AB106+180)</f>
        <v>238.722811620526</v>
      </c>
      <c r="I106" s="13" t="n">
        <f aca="false">IF(ABS(4*(N106-0.0057183-V106))&lt;20,4*(N106-0.0057183-V106),4*(N106-0.0057183-V106-360))</f>
        <v>-0.0333809587943534</v>
      </c>
      <c r="J106" s="29" t="n">
        <f aca="false">INT(365.25*(IF(E106&gt;2,$A$5,$A$5-1)+4716))+INT(30.6001*(IF(E106&lt;3,E106+12,E106)+1))+D106+$C$2/24+2-INT(IF(E106&gt;2,$A$5,$A$5-1)/100)+INT(INT(IF(E106&gt;2,$A$5,$A$5-1)/100)/4)-1524.5</f>
        <v>2459685.125</v>
      </c>
      <c r="K106" s="7" t="n">
        <v>105</v>
      </c>
      <c r="L106" s="30" t="n">
        <f aca="false">(J106-2451545)/36525</f>
        <v>0.222864476386037</v>
      </c>
      <c r="M106" s="6" t="n">
        <f aca="false">MOD(357.5291 + 35999.0503*L106 - 0.0001559*L106^2 - 0.00000048*L106^3,360)</f>
        <v>100.438587755463</v>
      </c>
      <c r="N106" s="6" t="n">
        <f aca="false">MOD(280.46645 + 36000.76983*L106 + 0.0003032*L106^2,360)</f>
        <v>23.759182716698</v>
      </c>
      <c r="O106" s="6" t="n">
        <f aca="false"> MOD((1.9146 - 0.004817*L106 - 0.000014*L106^2)*SIN(M106*$A$10) + (0.019993 - 0.000101*L106)*SIN(2*M106*$A$10) + 0.00029*SIN(3*M106*$A$10),360)</f>
        <v>1.87449173381843</v>
      </c>
      <c r="P106" s="6" t="n">
        <f aca="false">MOD(N106+O106,360)</f>
        <v>25.6336744505164</v>
      </c>
      <c r="Q106" s="31" t="n">
        <f aca="false">COS(P106*$A$10)</f>
        <v>0.901578420888868</v>
      </c>
      <c r="R106" s="7" t="n">
        <f aca="false">COS((23.4393-46.815*L106/3600)*$A$10)*SIN(P106*$A$10)</f>
        <v>0.396925829328129</v>
      </c>
      <c r="S106" s="7" t="n">
        <f aca="false">SIN((23.4393-46.815*L106/3600)*$A$10)*SIN(P106*$A$10)</f>
        <v>0.17206463029836</v>
      </c>
      <c r="T106" s="31" t="n">
        <f aca="false">SQRT(1-S106^2)</f>
        <v>0.985085662772679</v>
      </c>
      <c r="U106" s="6" t="n">
        <f aca="false">ATAN(S106/T106)/$A$10</f>
        <v>9.90788277111109</v>
      </c>
      <c r="V106" s="6" t="n">
        <f aca="false">IF(2*ATAN(R106/(Q106+T106))/$A$10&gt;0, 2*ATAN(R106/(Q106+T106))/$A$10, 2*ATAN(R106/(Q106+T106))/$A$10+360)</f>
        <v>23.7618096563966</v>
      </c>
      <c r="W106" s="6" t="n">
        <f aca="false"> MOD(280.46061837 + 360.98564736629*(J106-2451545) + 0.000387933*L106^2 - L106^3/3871000010  + $B$7,360)</f>
        <v>68.753405159805</v>
      </c>
      <c r="X106" s="6" t="n">
        <f aca="false">IF(W106-V106&gt;0,W106-V106,W106-V106+360)</f>
        <v>44.9915955034084</v>
      </c>
      <c r="Y106" s="31" t="n">
        <f aca="false">SIN($A$10*$B$5)*SIN(U106*$A$10) +COS($A$10*$B$5)* COS(U106*$A$10)*COS(X106*$A$10)</f>
        <v>0.579615447328105</v>
      </c>
      <c r="Z106" s="6" t="n">
        <f aca="false">SIN($A$10*X106)</f>
        <v>0.707003050817044</v>
      </c>
      <c r="AA106" s="6" t="n">
        <f aca="false">COS($A$10*X106)*SIN($A$10*$B$5) - TAN($A$10*U106)*COS($A$10*$B$5)</f>
        <v>0.429479143337112</v>
      </c>
      <c r="AB106" s="6" t="n">
        <f aca="false">IF(OR(AND(Z106*AA106&gt;0), AND(Z106&lt;0,AA106&gt;0)), MOD(ATAN2(AA106,Z106)/$A$10+360,360),  ATAN2(AA106,Z106)/$A$10)</f>
        <v>58.722811620526</v>
      </c>
      <c r="AC106" s="16" t="n">
        <f aca="false">P106-P105</f>
        <v>0.979323508871243</v>
      </c>
      <c r="AD106" s="17" t="n">
        <f aca="false">(100013989+1670700*COS(3.0984635 + 6283.07585*L106/10)+13956*COS(3.05525 + 12566.1517*L106/10)+3084*COS(5.1985 + 77713.7715*L106/10) +1628*COS(1.1739 + 5753.3849*L106/10)+1576*COS(2.8469 + 7860.4194*L106/10)+925*COS(5.453 + 11506.77*L106/10)+542*COS(4.564 + 3930.21*L106/10)+472*COS(3.661 + 5884.927*L106/10)+346*COS(0.964 + 5507.553*L106/10)+329*COS(5.9 + 5223.694*L106/10)+307*COS(0.299 + 5573.143*L106/10)+243*COS(4.273 + 11790.629*L106/10)+212*COS(5.847 + 1577.344*L106/10)+186*COS(5.022 + 10977.079*L106/10)+175*COS(3.012 + 18849.228*L106/10)+110*COS(5.055 + 5486.778*L106/10)+98*COS(0.89 + 6069.78*L106/10)+86*COS(5.69 + 15720.84*L106/10)+86*COS(1.27 + 161000.69*L106/10)+65*COS(0.27 + 17260.15*L106/10)+63*COS(0.92 + 529.69*L106/10)+57*COS(2.01 + 83996.85*L106/10)+56*COS(5.24 + 71430.7*L106/10)+49*COS(3.25 + 2544.31*L106/10)+47*COS(2.58 + 775.52*L106/10)+45*COS(5.54 + 9437.76*L106/10)+43*COS(6.01 + 6275.96*L106/10)+39*COS(5.36 + 4694*L106/10)+38*COS(2.39 + 8827.39*L106/10)+37*COS(0.83 + 19651.05*L106/10)+37*COS(4.9 + 12139.55*L106/10)+36*COS(1.67 + 12036.46*L106/10)+35*COS(1.84 + 2942.46*L106/10)+33*COS(0.24 + 7084.9*L106/10)+32*COS(0.18 + 5088.63*L106/10)+32*COS(1.78 + 398.15*L106/10)+28*COS(1.21 + 6286.6*L106/10)+28*COS(1.9 + 6279.55*L106/10)+26*COS(4.59 + 10447.39*L106/10) +24.6*COS(3.787 + 8429.241*L106/10)+23.6*COS(0.269 + 796.3*L106/10)+27.8*COS(1.899 + 6279.55*L106/10)+23.9*COS(4.996 + 5856.48*L106/10)+20.3*COS(4.653 + 2146.165*L106/10))/100000000 + (103019*COS(1.10749 + 6283.07585*L106/10) +1721*COS(1.0644 + 12566.1517*L106/10) +702*COS(3.142 + 0*L106/10) +32*COS(1.02 + 18849.23*L106/10) +31*COS(2.84 + 5507.55*L106/10) +25*COS(1.32 + 5223.69*L106/10) +18*COS(1.42 + 1577.34*L106/10) +10*COS(5.91 + 10977.08*L106/10) +9*COS(1.42 + 6275.96*L106/10) +9*COS(0.27 + 5486.78*L106/10))*L106/1000000000  + (4359*COS(5.7846 + 6283.0758*L106/10)*L106^2+124*COS(5.579 + 12566.152*L106/10)*L106^2)/10000000000</f>
        <v>1.00322180527586</v>
      </c>
      <c r="AE106" s="10" t="n">
        <f aca="false">2*959.63/AD106</f>
        <v>1913.09637600256</v>
      </c>
      <c r="AF106" s="0"/>
      <c r="AG106" s="0"/>
    </row>
    <row r="107" customFormat="false" ht="12.8" hidden="false" customHeight="false" outlineLevel="0" collapsed="false">
      <c r="D107" s="28" t="n">
        <f aca="false">K107-INT(275*E107/9)+IF($A$8="leap year",1,2)*INT((E107+9)/12)+30</f>
        <v>16</v>
      </c>
      <c r="E107" s="28" t="n">
        <f aca="false">IF(K107&lt;32,1,INT(9*(IF($A$8="leap year",1,2)+K107)/275+0.98))</f>
        <v>4</v>
      </c>
      <c r="F107" s="20" t="n">
        <f aca="false">ASIN(Y107)*180/PI()</f>
        <v>35.68530897223</v>
      </c>
      <c r="G107" s="21" t="n">
        <f aca="false">F107+1.02/(TAN($A$10*(F107+10.3/(F107+5.11)))*60)</f>
        <v>35.7087609713011</v>
      </c>
      <c r="H107" s="21" t="n">
        <f aca="false">IF(X107&gt;180,AB107-180,AB107+180)</f>
        <v>239.02609978279</v>
      </c>
      <c r="I107" s="13" t="n">
        <f aca="false">IF(ABS(4*(N107-0.0057183-V107))&lt;20,4*(N107-0.0057183-V107),4*(N107-0.0057183-V107-360))</f>
        <v>0.203436323149731</v>
      </c>
      <c r="J107" s="29" t="n">
        <f aca="false">INT(365.25*(IF(E107&gt;2,$A$5,$A$5-1)+4716))+INT(30.6001*(IF(E107&lt;3,E107+12,E107)+1))+D107+$C$2/24+2-INT(IF(E107&gt;2,$A$5,$A$5-1)/100)+INT(INT(IF(E107&gt;2,$A$5,$A$5-1)/100)/4)-1524.5</f>
        <v>2459686.125</v>
      </c>
      <c r="K107" s="7" t="n">
        <v>106</v>
      </c>
      <c r="L107" s="30" t="n">
        <f aca="false">(J107-2451545)/36525</f>
        <v>0.222891854893908</v>
      </c>
      <c r="M107" s="6" t="n">
        <f aca="false">MOD(357.5291 + 35999.0503*L107 - 0.0001559*L107^2 - 0.00000048*L107^3,360)</f>
        <v>101.424188035558</v>
      </c>
      <c r="N107" s="6" t="n">
        <f aca="false">MOD(280.46645 + 36000.76983*L107 + 0.0003032*L107^2,360)</f>
        <v>24.7448300805627</v>
      </c>
      <c r="O107" s="6" t="n">
        <f aca="false"> MOD((1.9146 - 0.004817*L107 - 0.000014*L107^2)*SIN(M107*$A$10) + (0.019993 - 0.000101*L107)*SIN(2*M107*$A$10) + 0.00029*SIN(3*M107*$A$10),360)</f>
        <v>1.86762012015028</v>
      </c>
      <c r="P107" s="6" t="n">
        <f aca="false">MOD(N107+O107,360)</f>
        <v>26.612450200713</v>
      </c>
      <c r="Q107" s="31" t="n">
        <f aca="false">COS(P107*$A$10)</f>
        <v>0.894056919025793</v>
      </c>
      <c r="R107" s="7" t="n">
        <f aca="false">COS((23.4393-46.815*L107/3600)*$A$10)*SIN(P107*$A$10)</f>
        <v>0.410998171583118</v>
      </c>
      <c r="S107" s="7" t="n">
        <f aca="false">SIN((23.4393-46.815*L107/3600)*$A$10)*SIN(P107*$A$10)</f>
        <v>0.178164891315433</v>
      </c>
      <c r="T107" s="31" t="n">
        <f aca="false">SQRT(1-S107^2)</f>
        <v>0.984000646088487</v>
      </c>
      <c r="U107" s="6" t="n">
        <f aca="false">ATAN(S107/T107)/$A$10</f>
        <v>10.2628881260781</v>
      </c>
      <c r="V107" s="6" t="n">
        <f aca="false">IF(2*ATAN(R107/(Q107+T107))/$A$10&gt;0, 2*ATAN(R107/(Q107+T107))/$A$10, 2*ATAN(R107/(Q107+T107))/$A$10+360)</f>
        <v>24.6882526997752</v>
      </c>
      <c r="W107" s="6" t="n">
        <f aca="false"> MOD(280.46061837 + 360.98564736629*(J107-2451545) + 0.000387933*L107^2 - L107^3/3871000010  + $B$7,360)</f>
        <v>69.7390525303781</v>
      </c>
      <c r="X107" s="6" t="n">
        <f aca="false">IF(W107-V107&gt;0,W107-V107,W107-V107+360)</f>
        <v>45.0507998306029</v>
      </c>
      <c r="Y107" s="31" t="n">
        <f aca="false">SIN($A$10*$B$5)*SIN(U107*$A$10) +COS($A$10*$B$5)* COS(U107*$A$10)*COS(X107*$A$10)</f>
        <v>0.583332968433506</v>
      </c>
      <c r="Z107" s="6" t="n">
        <f aca="false">SIN($A$10*X107)</f>
        <v>0.707733441232519</v>
      </c>
      <c r="AA107" s="6" t="n">
        <f aca="false">COS($A$10*X107)*SIN($A$10*$B$5) - TAN($A$10*U107)*COS($A$10*$B$5)</f>
        <v>0.424810487616561</v>
      </c>
      <c r="AB107" s="6" t="n">
        <f aca="false">IF(OR(AND(Z107*AA107&gt;0), AND(Z107&lt;0,AA107&gt;0)), MOD(ATAN2(AA107,Z107)/$A$10+360,360),  ATAN2(AA107,Z107)/$A$10)</f>
        <v>59.0260997827905</v>
      </c>
      <c r="AC107" s="16" t="n">
        <f aca="false">P107-P106</f>
        <v>0.978775750196554</v>
      </c>
      <c r="AD107" s="17" t="n">
        <f aca="false">(100013989+1670700*COS(3.0984635 + 6283.07585*L107/10)+13956*COS(3.05525 + 12566.1517*L107/10)+3084*COS(5.1985 + 77713.7715*L107/10) +1628*COS(1.1739 + 5753.3849*L107/10)+1576*COS(2.8469 + 7860.4194*L107/10)+925*COS(5.453 + 11506.77*L107/10)+542*COS(4.564 + 3930.21*L107/10)+472*COS(3.661 + 5884.927*L107/10)+346*COS(0.964 + 5507.553*L107/10)+329*COS(5.9 + 5223.694*L107/10)+307*COS(0.299 + 5573.143*L107/10)+243*COS(4.273 + 11790.629*L107/10)+212*COS(5.847 + 1577.344*L107/10)+186*COS(5.022 + 10977.079*L107/10)+175*COS(3.012 + 18849.228*L107/10)+110*COS(5.055 + 5486.778*L107/10)+98*COS(0.89 + 6069.78*L107/10)+86*COS(5.69 + 15720.84*L107/10)+86*COS(1.27 + 161000.69*L107/10)+65*COS(0.27 + 17260.15*L107/10)+63*COS(0.92 + 529.69*L107/10)+57*COS(2.01 + 83996.85*L107/10)+56*COS(5.24 + 71430.7*L107/10)+49*COS(3.25 + 2544.31*L107/10)+47*COS(2.58 + 775.52*L107/10)+45*COS(5.54 + 9437.76*L107/10)+43*COS(6.01 + 6275.96*L107/10)+39*COS(5.36 + 4694*L107/10)+38*COS(2.39 + 8827.39*L107/10)+37*COS(0.83 + 19651.05*L107/10)+37*COS(4.9 + 12139.55*L107/10)+36*COS(1.67 + 12036.46*L107/10)+35*COS(1.84 + 2942.46*L107/10)+33*COS(0.24 + 7084.9*L107/10)+32*COS(0.18 + 5088.63*L107/10)+32*COS(1.78 + 398.15*L107/10)+28*COS(1.21 + 6286.6*L107/10)+28*COS(1.9 + 6279.55*L107/10)+26*COS(4.59 + 10447.39*L107/10) +24.6*COS(3.787 + 8429.241*L107/10)+23.6*COS(0.269 + 796.3*L107/10)+27.8*COS(1.899 + 6279.55*L107/10)+23.9*COS(4.996 + 5856.48*L107/10)+20.3*COS(4.653 + 2146.165*L107/10))/100000000 + (103019*COS(1.10749 + 6283.07585*L107/10) +1721*COS(1.0644 + 12566.1517*L107/10) +702*COS(3.142 + 0*L107/10) +32*COS(1.02 + 18849.23*L107/10) +31*COS(2.84 + 5507.55*L107/10) +25*COS(1.32 + 5223.69*L107/10) +18*COS(1.42 + 1577.34*L107/10) +10*COS(5.91 + 10977.08*L107/10) +9*COS(1.42 + 6275.96*L107/10) +9*COS(0.27 + 5486.78*L107/10))*L107/1000000000  + (4359*COS(5.7846 + 6283.0758*L107/10)*L107^2+124*COS(5.579 + 12566.152*L107/10)*L107^2)/10000000000</f>
        <v>1.00350148635942</v>
      </c>
      <c r="AE107" s="10" t="n">
        <f aca="false">2*959.63/AD107</f>
        <v>1912.56318609237</v>
      </c>
      <c r="AF107" s="0"/>
      <c r="AG107" s="0"/>
    </row>
    <row r="108" customFormat="false" ht="12.8" hidden="false" customHeight="false" outlineLevel="0" collapsed="false">
      <c r="D108" s="28" t="n">
        <f aca="false">K108-INT(275*E108/9)+IF($A$8="leap year",1,2)*INT((E108+9)/12)+30</f>
        <v>17</v>
      </c>
      <c r="E108" s="28" t="n">
        <f aca="false">IF(K108&lt;32,1,INT(9*(IF($A$8="leap year",1,2)+K108)/275+0.98))</f>
        <v>4</v>
      </c>
      <c r="F108" s="20" t="n">
        <f aca="false">ASIN(Y108)*180/PI()</f>
        <v>35.9449570308377</v>
      </c>
      <c r="G108" s="21" t="n">
        <f aca="false">F108+1.02/(TAN($A$10*(F108+10.3/(F108+5.11)))*60)</f>
        <v>35.9681881239696</v>
      </c>
      <c r="H108" s="21" t="n">
        <f aca="false">IF(X108&gt;180,AB108-180,AB108+180)</f>
        <v>239.327730153777</v>
      </c>
      <c r="I108" s="13" t="n">
        <f aca="false">IF(ABS(4*(N108-0.0057183-V108))&lt;20,4*(N108-0.0057183-V108),4*(N108-0.0057183-V108-360))</f>
        <v>0.434031768287952</v>
      </c>
      <c r="J108" s="29" t="n">
        <f aca="false">INT(365.25*(IF(E108&gt;2,$A$5,$A$5-1)+4716))+INT(30.6001*(IF(E108&lt;3,E108+12,E108)+1))+D108+$C$2/24+2-INT(IF(E108&gt;2,$A$5,$A$5-1)/100)+INT(INT(IF(E108&gt;2,$A$5,$A$5-1)/100)/4)-1524.5</f>
        <v>2459687.125</v>
      </c>
      <c r="K108" s="7" t="n">
        <v>107</v>
      </c>
      <c r="L108" s="30" t="n">
        <f aca="false">(J108-2451545)/36525</f>
        <v>0.22291923340178</v>
      </c>
      <c r="M108" s="6" t="n">
        <f aca="false">MOD(357.5291 + 35999.0503*L108 - 0.0001559*L108^2 - 0.00000048*L108^3,360)</f>
        <v>102.409788315652</v>
      </c>
      <c r="N108" s="6" t="n">
        <f aca="false">MOD(280.46645 + 36000.76983*L108 + 0.0003032*L108^2,360)</f>
        <v>25.7304774444274</v>
      </c>
      <c r="O108" s="6" t="n">
        <f aca="false"> MOD((1.9146 - 0.004817*L108 - 0.000014*L108^2)*SIN(M108*$A$10) + (0.019993 - 0.000101*L108)*SIN(2*M108*$A$10) + 0.00029*SIN(3*M108*$A$10),360)</f>
        <v>1.86020332797098</v>
      </c>
      <c r="P108" s="6" t="n">
        <f aca="false">MOD(N108+O108,360)</f>
        <v>27.5906807723984</v>
      </c>
      <c r="Q108" s="31" t="n">
        <f aca="false">COS(P108*$A$10)</f>
        <v>0.886278923167006</v>
      </c>
      <c r="R108" s="7" t="n">
        <f aca="false">COS((23.4393-46.815*L108/3600)*$A$10)*SIN(P108*$A$10)</f>
        <v>0.424942840308849</v>
      </c>
      <c r="S108" s="7" t="n">
        <f aca="false">SIN((23.4393-46.815*L108/3600)*$A$10)*SIN(P108*$A$10)</f>
        <v>0.18420980652555</v>
      </c>
      <c r="T108" s="31" t="n">
        <f aca="false">SQRT(1-S108^2)</f>
        <v>0.982886945268793</v>
      </c>
      <c r="U108" s="6" t="n">
        <f aca="false">ATAN(S108/T108)/$A$10</f>
        <v>10.6150658917157</v>
      </c>
      <c r="V108" s="6" t="n">
        <f aca="false">IF(2*ATAN(R108/(Q108+T108))/$A$10&gt;0, 2*ATAN(R108/(Q108+T108))/$A$10, 2*ATAN(R108/(Q108+T108))/$A$10+360)</f>
        <v>25.6162512023554</v>
      </c>
      <c r="W108" s="6" t="n">
        <f aca="false"> MOD(280.46061837 + 360.98564736629*(J108-2451545) + 0.000387933*L108^2 - L108^3/3871000010  + $B$7,360)</f>
        <v>70.7246999014169</v>
      </c>
      <c r="X108" s="6" t="n">
        <f aca="false">IF(W108-V108&gt;0,W108-V108,W108-V108+360)</f>
        <v>45.1084486990615</v>
      </c>
      <c r="Y108" s="31" t="n">
        <f aca="false">SIN($A$10*$B$5)*SIN(U108*$A$10) +COS($A$10*$B$5)* COS(U108*$A$10)*COS(X108*$A$10)</f>
        <v>0.587007773887052</v>
      </c>
      <c r="Z108" s="6" t="n">
        <f aca="false">SIN($A$10*X108)</f>
        <v>0.708443916162279</v>
      </c>
      <c r="AA108" s="6" t="n">
        <f aca="false">COS($A$10*X108)*SIN($A$10*$B$5) - TAN($A$10*U108)*COS($A$10*$B$5)</f>
        <v>0.420179594657795</v>
      </c>
      <c r="AB108" s="6" t="n">
        <f aca="false">IF(OR(AND(Z108*AA108&gt;0), AND(Z108&lt;0,AA108&gt;0)), MOD(ATAN2(AA108,Z108)/$A$10+360,360),  ATAN2(AA108,Z108)/$A$10)</f>
        <v>59.3277301537768</v>
      </c>
      <c r="AC108" s="16" t="n">
        <f aca="false">P108-P107</f>
        <v>0.978230571685398</v>
      </c>
      <c r="AD108" s="17" t="n">
        <f aca="false">(100013989+1670700*COS(3.0984635 + 6283.07585*L108/10)+13956*COS(3.05525 + 12566.1517*L108/10)+3084*COS(5.1985 + 77713.7715*L108/10) +1628*COS(1.1739 + 5753.3849*L108/10)+1576*COS(2.8469 + 7860.4194*L108/10)+925*COS(5.453 + 11506.77*L108/10)+542*COS(4.564 + 3930.21*L108/10)+472*COS(3.661 + 5884.927*L108/10)+346*COS(0.964 + 5507.553*L108/10)+329*COS(5.9 + 5223.694*L108/10)+307*COS(0.299 + 5573.143*L108/10)+243*COS(4.273 + 11790.629*L108/10)+212*COS(5.847 + 1577.344*L108/10)+186*COS(5.022 + 10977.079*L108/10)+175*COS(3.012 + 18849.228*L108/10)+110*COS(5.055 + 5486.778*L108/10)+98*COS(0.89 + 6069.78*L108/10)+86*COS(5.69 + 15720.84*L108/10)+86*COS(1.27 + 161000.69*L108/10)+65*COS(0.27 + 17260.15*L108/10)+63*COS(0.92 + 529.69*L108/10)+57*COS(2.01 + 83996.85*L108/10)+56*COS(5.24 + 71430.7*L108/10)+49*COS(3.25 + 2544.31*L108/10)+47*COS(2.58 + 775.52*L108/10)+45*COS(5.54 + 9437.76*L108/10)+43*COS(6.01 + 6275.96*L108/10)+39*COS(5.36 + 4694*L108/10)+38*COS(2.39 + 8827.39*L108/10)+37*COS(0.83 + 19651.05*L108/10)+37*COS(4.9 + 12139.55*L108/10)+36*COS(1.67 + 12036.46*L108/10)+35*COS(1.84 + 2942.46*L108/10)+33*COS(0.24 + 7084.9*L108/10)+32*COS(0.18 + 5088.63*L108/10)+32*COS(1.78 + 398.15*L108/10)+28*COS(1.21 + 6286.6*L108/10)+28*COS(1.9 + 6279.55*L108/10)+26*COS(4.59 + 10447.39*L108/10) +24.6*COS(3.787 + 8429.241*L108/10)+23.6*COS(0.269 + 796.3*L108/10)+27.8*COS(1.899 + 6279.55*L108/10)+23.9*COS(4.996 + 5856.48*L108/10)+20.3*COS(4.653 + 2146.165*L108/10))/100000000 + (103019*COS(1.10749 + 6283.07585*L108/10) +1721*COS(1.0644 + 12566.1517*L108/10) +702*COS(3.142 + 0*L108/10) +32*COS(1.02 + 18849.23*L108/10) +31*COS(2.84 + 5507.55*L108/10) +25*COS(1.32 + 5223.69*L108/10) +18*COS(1.42 + 1577.34*L108/10) +10*COS(5.91 + 10977.08*L108/10) +9*COS(1.42 + 6275.96*L108/10) +9*COS(0.27 + 5486.78*L108/10))*L108/1000000000  + (4359*COS(5.7846 + 6283.0758*L108/10)*L108^2+124*COS(5.579 + 12566.152*L108/10)*L108^2)/10000000000</f>
        <v>1.00378153701178</v>
      </c>
      <c r="AE108" s="10" t="n">
        <f aca="false">2*959.63/AD108</f>
        <v>1912.0295893403</v>
      </c>
      <c r="AF108" s="0"/>
      <c r="AG108" s="0"/>
    </row>
    <row r="109" customFormat="false" ht="12.8" hidden="false" customHeight="false" outlineLevel="0" collapsed="false">
      <c r="D109" s="28" t="n">
        <f aca="false">K109-INT(275*E109/9)+IF($A$8="leap year",1,2)*INT((E109+9)/12)+30</f>
        <v>18</v>
      </c>
      <c r="E109" s="28" t="n">
        <f aca="false">IF(K109&lt;32,1,INT(9*(IF($A$8="leap year",1,2)+K109)/275+0.98))</f>
        <v>4</v>
      </c>
      <c r="F109" s="20" t="n">
        <f aca="false">ASIN(Y109)*180/PI()</f>
        <v>36.2024140599293</v>
      </c>
      <c r="G109" s="21" t="n">
        <f aca="false">F109+1.02/(TAN($A$10*(F109+10.3/(F109+5.11)))*60)</f>
        <v>36.2254287632071</v>
      </c>
      <c r="H109" s="21" t="n">
        <f aca="false">IF(X109&gt;180,AB109-180,AB109+180)</f>
        <v>239.627553494894</v>
      </c>
      <c r="I109" s="13" t="n">
        <f aca="false">IF(ABS(4*(N109-0.0057183-V109))&lt;20,4*(N109-0.0057183-V109),4*(N109-0.0057183-V109-360))</f>
        <v>0.658163946325942</v>
      </c>
      <c r="J109" s="29" t="n">
        <f aca="false">INT(365.25*(IF(E109&gt;2,$A$5,$A$5-1)+4716))+INT(30.6001*(IF(E109&lt;3,E109+12,E109)+1))+D109+$C$2/24+2-INT(IF(E109&gt;2,$A$5,$A$5-1)/100)+INT(INT(IF(E109&gt;2,$A$5,$A$5-1)/100)/4)-1524.5</f>
        <v>2459688.125</v>
      </c>
      <c r="K109" s="7" t="n">
        <v>108</v>
      </c>
      <c r="L109" s="30" t="n">
        <f aca="false">(J109-2451545)/36525</f>
        <v>0.222946611909651</v>
      </c>
      <c r="M109" s="6" t="n">
        <f aca="false">MOD(357.5291 + 35999.0503*L109 - 0.0001559*L109^2 - 0.00000048*L109^3,360)</f>
        <v>103.395388595747</v>
      </c>
      <c r="N109" s="6" t="n">
        <f aca="false">MOD(280.46645 + 36000.76983*L109 + 0.0003032*L109^2,360)</f>
        <v>26.7161248082939</v>
      </c>
      <c r="O109" s="6" t="n">
        <f aca="false"> MOD((1.9146 - 0.004817*L109 - 0.000014*L109^2)*SIN(M109*$A$10) + (0.019993 - 0.000101*L109)*SIN(2*M109*$A$10) + 0.00029*SIN(3*M109*$A$10),360)</f>
        <v>1.85224408910579</v>
      </c>
      <c r="P109" s="6" t="n">
        <f aca="false">MOD(N109+O109,360)</f>
        <v>28.5683688973997</v>
      </c>
      <c r="Q109" s="31" t="n">
        <f aca="false">COS(P109*$A$10)</f>
        <v>0.878247111543243</v>
      </c>
      <c r="R109" s="7" t="n">
        <f aca="false">COS((23.4393-46.815*L109/3600)*$A$10)*SIN(P109*$A$10)</f>
        <v>0.438756012853103</v>
      </c>
      <c r="S109" s="7" t="n">
        <f aca="false">SIN((23.4393-46.815*L109/3600)*$A$10)*SIN(P109*$A$10)</f>
        <v>0.190197718838049</v>
      </c>
      <c r="T109" s="31" t="n">
        <f aca="false">SQRT(1-S109^2)</f>
        <v>0.981745806076503</v>
      </c>
      <c r="U109" s="6" t="n">
        <f aca="false">ATAN(S109/T109)/$A$10</f>
        <v>10.9643230656361</v>
      </c>
      <c r="V109" s="6" t="n">
        <f aca="false">IF(2*ATAN(R109/(Q109+T109))/$A$10&gt;0, 2*ATAN(R109/(Q109+T109))/$A$10, 2*ATAN(R109/(Q109+T109))/$A$10+360)</f>
        <v>26.5458655217124</v>
      </c>
      <c r="W109" s="6" t="n">
        <f aca="false"> MOD(280.46061837 + 360.98564736629*(J109-2451545) + 0.000387933*L109^2 - L109^3/3871000010  + $B$7,360)</f>
        <v>71.7103472724557</v>
      </c>
      <c r="X109" s="6" t="n">
        <f aca="false">IF(W109-V109&gt;0,W109-V109,W109-V109+360)</f>
        <v>45.1644817507433</v>
      </c>
      <c r="Y109" s="31" t="n">
        <f aca="false">SIN($A$10*$B$5)*SIN(U109*$A$10) +COS($A$10*$B$5)* COS(U109*$A$10)*COS(X109*$A$10)</f>
        <v>0.590639666991853</v>
      </c>
      <c r="Z109" s="6" t="n">
        <f aca="false">SIN($A$10*X109)</f>
        <v>0.709133790153648</v>
      </c>
      <c r="AA109" s="6" t="n">
        <f aca="false">COS($A$10*X109)*SIN($A$10*$B$5) - TAN($A$10*U109)*COS($A$10*$B$5)</f>
        <v>0.415588046854916</v>
      </c>
      <c r="AB109" s="6" t="n">
        <f aca="false">IF(OR(AND(Z109*AA109&gt;0), AND(Z109&lt;0,AA109&gt;0)), MOD(ATAN2(AA109,Z109)/$A$10+360,360),  ATAN2(AA109,Z109)/$A$10)</f>
        <v>59.627553494894</v>
      </c>
      <c r="AC109" s="16" t="n">
        <f aca="false">P109-P108</f>
        <v>0.977688125001325</v>
      </c>
      <c r="AD109" s="17" t="n">
        <f aca="false">(100013989+1670700*COS(3.0984635 + 6283.07585*L109/10)+13956*COS(3.05525 + 12566.1517*L109/10)+3084*COS(5.1985 + 77713.7715*L109/10) +1628*COS(1.1739 + 5753.3849*L109/10)+1576*COS(2.8469 + 7860.4194*L109/10)+925*COS(5.453 + 11506.77*L109/10)+542*COS(4.564 + 3930.21*L109/10)+472*COS(3.661 + 5884.927*L109/10)+346*COS(0.964 + 5507.553*L109/10)+329*COS(5.9 + 5223.694*L109/10)+307*COS(0.299 + 5573.143*L109/10)+243*COS(4.273 + 11790.629*L109/10)+212*COS(5.847 + 1577.344*L109/10)+186*COS(5.022 + 10977.079*L109/10)+175*COS(3.012 + 18849.228*L109/10)+110*COS(5.055 + 5486.778*L109/10)+98*COS(0.89 + 6069.78*L109/10)+86*COS(5.69 + 15720.84*L109/10)+86*COS(1.27 + 161000.69*L109/10)+65*COS(0.27 + 17260.15*L109/10)+63*COS(0.92 + 529.69*L109/10)+57*COS(2.01 + 83996.85*L109/10)+56*COS(5.24 + 71430.7*L109/10)+49*COS(3.25 + 2544.31*L109/10)+47*COS(2.58 + 775.52*L109/10)+45*COS(5.54 + 9437.76*L109/10)+43*COS(6.01 + 6275.96*L109/10)+39*COS(5.36 + 4694*L109/10)+38*COS(2.39 + 8827.39*L109/10)+37*COS(0.83 + 19651.05*L109/10)+37*COS(4.9 + 12139.55*L109/10)+36*COS(1.67 + 12036.46*L109/10)+35*COS(1.84 + 2942.46*L109/10)+33*COS(0.24 + 7084.9*L109/10)+32*COS(0.18 + 5088.63*L109/10)+32*COS(1.78 + 398.15*L109/10)+28*COS(1.21 + 6286.6*L109/10)+28*COS(1.9 + 6279.55*L109/10)+26*COS(4.59 + 10447.39*L109/10) +24.6*COS(3.787 + 8429.241*L109/10)+23.6*COS(0.269 + 796.3*L109/10)+27.8*COS(1.899 + 6279.55*L109/10)+23.9*COS(4.996 + 5856.48*L109/10)+20.3*COS(4.653 + 2146.165*L109/10))/100000000 + (103019*COS(1.10749 + 6283.07585*L109/10) +1721*COS(1.0644 + 12566.1517*L109/10) +702*COS(3.142 + 0*L109/10) +32*COS(1.02 + 18849.23*L109/10) +31*COS(2.84 + 5507.55*L109/10) +25*COS(1.32 + 5223.69*L109/10) +18*COS(1.42 + 1577.34*L109/10) +10*COS(5.91 + 10977.08*L109/10) +9*COS(1.42 + 6275.96*L109/10) +9*COS(0.27 + 5486.78*L109/10))*L109/1000000000  + (4359*COS(5.7846 + 6283.0758*L109/10)*L109^2+124*COS(5.579 + 12566.152*L109/10)*L109^2)/10000000000</f>
        <v>1.00406188402294</v>
      </c>
      <c r="AE109" s="10" t="n">
        <f aca="false">2*959.63/AD109</f>
        <v>1911.49572605044</v>
      </c>
      <c r="AF109" s="0"/>
      <c r="AG109" s="0"/>
    </row>
    <row r="110" customFormat="false" ht="12.8" hidden="false" customHeight="false" outlineLevel="0" collapsed="false">
      <c r="D110" s="28" t="n">
        <f aca="false">K110-INT(275*E110/9)+IF($A$8="leap year",1,2)*INT((E110+9)/12)+30</f>
        <v>19</v>
      </c>
      <c r="E110" s="28" t="n">
        <f aca="false">IF(K110&lt;32,1,INT(9*(IF($A$8="leap year",1,2)+K110)/275+0.98))</f>
        <v>4</v>
      </c>
      <c r="F110" s="20" t="n">
        <f aca="false">ASIN(Y110)*180/PI()</f>
        <v>36.457650400472</v>
      </c>
      <c r="G110" s="21" t="n">
        <f aca="false">F110+1.02/(TAN($A$10*(F110+10.3/(F110+5.11)))*60)</f>
        <v>36.4804531321113</v>
      </c>
      <c r="H110" s="21" t="n">
        <f aca="false">IF(X110&gt;180,AB110-180,AB110+180)</f>
        <v>239.925420357625</v>
      </c>
      <c r="I110" s="13" t="n">
        <f aca="false">IF(ABS(4*(N110-0.0057183-V110))&lt;20,4*(N110-0.0057183-V110),4*(N110-0.0057183-V110-360))</f>
        <v>0.875598433087148</v>
      </c>
      <c r="J110" s="29" t="n">
        <f aca="false">INT(365.25*(IF(E110&gt;2,$A$5,$A$5-1)+4716))+INT(30.6001*(IF(E110&lt;3,E110+12,E110)+1))+D110+$C$2/24+2-INT(IF(E110&gt;2,$A$5,$A$5-1)/100)+INT(INT(IF(E110&gt;2,$A$5,$A$5-1)/100)/4)-1524.5</f>
        <v>2459689.125</v>
      </c>
      <c r="K110" s="7" t="n">
        <v>109</v>
      </c>
      <c r="L110" s="30" t="n">
        <f aca="false">(J110-2451545)/36525</f>
        <v>0.222973990417522</v>
      </c>
      <c r="M110" s="6" t="n">
        <f aca="false">MOD(357.5291 + 35999.0503*L110 - 0.0001559*L110^2 - 0.00000048*L110^3,360)</f>
        <v>104.380988875839</v>
      </c>
      <c r="N110" s="6" t="n">
        <f aca="false">MOD(280.46645 + 36000.76983*L110 + 0.0003032*L110^2,360)</f>
        <v>27.7017721721604</v>
      </c>
      <c r="O110" s="6" t="n">
        <f aca="false"> MOD((1.9146 - 0.004817*L110 - 0.000014*L110^2)*SIN(M110*$A$10) + (0.019993 - 0.000101*L110)*SIN(2*M110*$A$10) + 0.00029*SIN(3*M110*$A$10),360)</f>
        <v>1.84374528562836</v>
      </c>
      <c r="P110" s="6" t="n">
        <f aca="false">MOD(N110+O110,360)</f>
        <v>29.5455174577888</v>
      </c>
      <c r="Q110" s="31" t="n">
        <f aca="false">COS(P110*$A$10)</f>
        <v>0.86996422552701</v>
      </c>
      <c r="R110" s="7" t="n">
        <f aca="false">COS((23.4393-46.815*L110/3600)*$A$10)*SIN(P110*$A$10)</f>
        <v>0.452433916681583</v>
      </c>
      <c r="S110" s="7" t="n">
        <f aca="false">SIN((23.4393-46.815*L110/3600)*$A$10)*SIN(P110*$A$10)</f>
        <v>0.196126992888157</v>
      </c>
      <c r="T110" s="31" t="n">
        <f aca="false">SQRT(1-S110^2)</f>
        <v>0.980578504078408</v>
      </c>
      <c r="U110" s="6" t="n">
        <f aca="false">ATAN(S110/T110)/$A$10</f>
        <v>11.3105668980434</v>
      </c>
      <c r="V110" s="6" t="n">
        <f aca="false">IF(2*ATAN(R110/(Q110+T110))/$A$10&gt;0, 2*ATAN(R110/(Q110+T110))/$A$10, 2*ATAN(R110/(Q110+T110))/$A$10+360)</f>
        <v>27.4771542638886</v>
      </c>
      <c r="W110" s="6" t="n">
        <f aca="false"> MOD(280.46061837 + 360.98564736629*(J110-2451545) + 0.000387933*L110^2 - L110^3/3871000010  + $B$7,360)</f>
        <v>72.6959946439601</v>
      </c>
      <c r="X110" s="6" t="n">
        <f aca="false">IF(W110-V110&gt;0,W110-V110,W110-V110+360)</f>
        <v>45.2188403800715</v>
      </c>
      <c r="Y110" s="31" t="n">
        <f aca="false">SIN($A$10*$B$5)*SIN(U110*$A$10) +COS($A$10*$B$5)* COS(U110*$A$10)*COS(X110*$A$10)</f>
        <v>0.594228461602629</v>
      </c>
      <c r="Z110" s="6" t="n">
        <f aca="false">SIN($A$10*X110)</f>
        <v>0.709802400687485</v>
      </c>
      <c r="AA110" s="6" t="n">
        <f aca="false">COS($A$10*X110)*SIN($A$10*$B$5) - TAN($A$10*U110)*COS($A$10*$B$5)</f>
        <v>0.411037429776092</v>
      </c>
      <c r="AB110" s="6" t="n">
        <f aca="false">IF(OR(AND(Z110*AA110&gt;0), AND(Z110&lt;0,AA110&gt;0)), MOD(ATAN2(AA110,Z110)/$A$10+360,360),  ATAN2(AA110,Z110)/$A$10)</f>
        <v>59.9254203576253</v>
      </c>
      <c r="AC110" s="16" t="n">
        <f aca="false">P110-P109</f>
        <v>0.977148560389097</v>
      </c>
      <c r="AD110" s="17" t="n">
        <f aca="false">(100013989+1670700*COS(3.0984635 + 6283.07585*L110/10)+13956*COS(3.05525 + 12566.1517*L110/10)+3084*COS(5.1985 + 77713.7715*L110/10) +1628*COS(1.1739 + 5753.3849*L110/10)+1576*COS(2.8469 + 7860.4194*L110/10)+925*COS(5.453 + 11506.77*L110/10)+542*COS(4.564 + 3930.21*L110/10)+472*COS(3.661 + 5884.927*L110/10)+346*COS(0.964 + 5507.553*L110/10)+329*COS(5.9 + 5223.694*L110/10)+307*COS(0.299 + 5573.143*L110/10)+243*COS(4.273 + 11790.629*L110/10)+212*COS(5.847 + 1577.344*L110/10)+186*COS(5.022 + 10977.079*L110/10)+175*COS(3.012 + 18849.228*L110/10)+110*COS(5.055 + 5486.778*L110/10)+98*COS(0.89 + 6069.78*L110/10)+86*COS(5.69 + 15720.84*L110/10)+86*COS(1.27 + 161000.69*L110/10)+65*COS(0.27 + 17260.15*L110/10)+63*COS(0.92 + 529.69*L110/10)+57*COS(2.01 + 83996.85*L110/10)+56*COS(5.24 + 71430.7*L110/10)+49*COS(3.25 + 2544.31*L110/10)+47*COS(2.58 + 775.52*L110/10)+45*COS(5.54 + 9437.76*L110/10)+43*COS(6.01 + 6275.96*L110/10)+39*COS(5.36 + 4694*L110/10)+38*COS(2.39 + 8827.39*L110/10)+37*COS(0.83 + 19651.05*L110/10)+37*COS(4.9 + 12139.55*L110/10)+36*COS(1.67 + 12036.46*L110/10)+35*COS(1.84 + 2942.46*L110/10)+33*COS(0.24 + 7084.9*L110/10)+32*COS(0.18 + 5088.63*L110/10)+32*COS(1.78 + 398.15*L110/10)+28*COS(1.21 + 6286.6*L110/10)+28*COS(1.9 + 6279.55*L110/10)+26*COS(4.59 + 10447.39*L110/10) +24.6*COS(3.787 + 8429.241*L110/10)+23.6*COS(0.269 + 796.3*L110/10)+27.8*COS(1.899 + 6279.55*L110/10)+23.9*COS(4.996 + 5856.48*L110/10)+20.3*COS(4.653 + 2146.165*L110/10))/100000000 + (103019*COS(1.10749 + 6283.07585*L110/10) +1721*COS(1.0644 + 12566.1517*L110/10) +702*COS(3.142 + 0*L110/10) +32*COS(1.02 + 18849.23*L110/10) +31*COS(2.84 + 5507.55*L110/10) +25*COS(1.32 + 5223.69*L110/10) +18*COS(1.42 + 1577.34*L110/10) +10*COS(5.91 + 10977.08*L110/10) +9*COS(1.42 + 6275.96*L110/10) +9*COS(0.27 + 5486.78*L110/10))*L110/1000000000  + (4359*COS(5.7846 + 6283.0758*L110/10)*L110^2+124*COS(5.579 + 12566.152*L110/10)*L110^2)/10000000000</f>
        <v>1.00434236697665</v>
      </c>
      <c r="AE110" s="10" t="n">
        <f aca="false">2*959.63/AD110</f>
        <v>1910.96190214249</v>
      </c>
      <c r="AF110" s="0"/>
      <c r="AG110" s="0"/>
    </row>
    <row r="111" customFormat="false" ht="12.8" hidden="false" customHeight="false" outlineLevel="0" collapsed="false">
      <c r="D111" s="28" t="n">
        <f aca="false">K111-INT(275*E111/9)+IF($A$8="leap year",1,2)*INT((E111+9)/12)+30</f>
        <v>20</v>
      </c>
      <c r="E111" s="28" t="n">
        <f aca="false">IF(K111&lt;32,1,INT(9*(IF($A$8="leap year",1,2)+K111)/275+0.98))</f>
        <v>4</v>
      </c>
      <c r="F111" s="20" t="n">
        <f aca="false">ASIN(Y111)*180/PI()</f>
        <v>36.7106365933787</v>
      </c>
      <c r="G111" s="21" t="n">
        <f aca="false">F111+1.02/(TAN($A$10*(F111+10.3/(F111+5.11)))*60)</f>
        <v>36.7332316772525</v>
      </c>
      <c r="H111" s="21" t="n">
        <f aca="false">IF(X111&gt;180,AB111-180,AB111+180)</f>
        <v>240.221181162713</v>
      </c>
      <c r="I111" s="13" t="n">
        <f aca="false">IF(ABS(4*(N111-0.0057183-V111))&lt;20,4*(N111-0.0057183-V111),4*(N111-0.0057183-V111-360))</f>
        <v>1.08610807570913</v>
      </c>
      <c r="J111" s="29" t="n">
        <f aca="false">INT(365.25*(IF(E111&gt;2,$A$5,$A$5-1)+4716))+INT(30.6001*(IF(E111&lt;3,E111+12,E111)+1))+D111+$C$2/24+2-INT(IF(E111&gt;2,$A$5,$A$5-1)/100)+INT(INT(IF(E111&gt;2,$A$5,$A$5-1)/100)/4)-1524.5</f>
        <v>2459690.125</v>
      </c>
      <c r="K111" s="7" t="n">
        <v>110</v>
      </c>
      <c r="L111" s="30" t="n">
        <f aca="false">(J111-2451545)/36525</f>
        <v>0.223001368925394</v>
      </c>
      <c r="M111" s="6" t="n">
        <f aca="false">MOD(357.5291 + 35999.0503*L111 - 0.0001559*L111^2 - 0.00000048*L111^3,360)</f>
        <v>105.366589155932</v>
      </c>
      <c r="N111" s="6" t="n">
        <f aca="false">MOD(280.46645 + 36000.76983*L111 + 0.0003032*L111^2,360)</f>
        <v>28.6874195360269</v>
      </c>
      <c r="O111" s="6" t="n">
        <f aca="false"> MOD((1.9146 - 0.004817*L111 - 0.000014*L111^2)*SIN(M111*$A$10) + (0.019993 - 0.000101*L111)*SIN(2*M111*$A$10) + 0.00029*SIN(3*M111*$A$10),360)</f>
        <v>1.83470994841701</v>
      </c>
      <c r="P111" s="6" t="n">
        <f aca="false">MOD(N111+O111,360)</f>
        <v>30.5221294844439</v>
      </c>
      <c r="Q111" s="31" t="n">
        <f aca="false">COS(P111*$A$10)</f>
        <v>0.861433068437031</v>
      </c>
      <c r="R111" s="7" t="n">
        <f aca="false">COS((23.4393-46.815*L111/3600)*$A$10)*SIN(P111*$A$10)</f>
        <v>0.465972830095013</v>
      </c>
      <c r="S111" s="7" t="n">
        <f aca="false">SIN((23.4393-46.815*L111/3600)*$A$10)*SIN(P111*$A$10)</f>
        <v>0.201996015347844</v>
      </c>
      <c r="T111" s="31" t="n">
        <f aca="false">SQRT(1-S111^2)</f>
        <v>0.979386343474113</v>
      </c>
      <c r="U111" s="6" t="n">
        <f aca="false">ATAN(S111/T111)/$A$10</f>
        <v>11.6537049009003</v>
      </c>
      <c r="V111" s="6" t="n">
        <f aca="false">IF(2*ATAN(R111/(Q111+T111))/$A$10&gt;0, 2*ATAN(R111/(Q111+T111))/$A$10, 2*ATAN(R111/(Q111+T111))/$A$10+360)</f>
        <v>28.4101742170996</v>
      </c>
      <c r="W111" s="6" t="n">
        <f aca="false"> MOD(280.46061837 + 360.98564736629*(J111-2451545) + 0.000387933*L111^2 - L111^3/3871000010  + $B$7,360)</f>
        <v>73.6816420149989</v>
      </c>
      <c r="X111" s="6" t="n">
        <f aca="false">IF(W111-V111&gt;0,W111-V111,W111-V111+360)</f>
        <v>45.2714677978993</v>
      </c>
      <c r="Y111" s="31" t="n">
        <f aca="false">SIN($A$10*$B$5)*SIN(U111*$A$10) +COS($A$10*$B$5)* COS(U111*$A$10)*COS(X111*$A$10)</f>
        <v>0.597773981173998</v>
      </c>
      <c r="Z111" s="6" t="n">
        <f aca="false">SIN($A$10*X111)</f>
        <v>0.710449108647978</v>
      </c>
      <c r="AA111" s="6" t="n">
        <f aca="false">COS($A$10*X111)*SIN($A$10*$B$5) - TAN($A$10*U111)*COS($A$10*$B$5)</f>
        <v>0.406529331625786</v>
      </c>
      <c r="AB111" s="6" t="n">
        <f aca="false">IF(OR(AND(Z111*AA111&gt;0), AND(Z111&lt;0,AA111&gt;0)), MOD(ATAN2(AA111,Z111)/$A$10+360,360),  ATAN2(AA111,Z111)/$A$10)</f>
        <v>60.2211811627128</v>
      </c>
      <c r="AC111" s="16" t="n">
        <f aca="false">P111-P110</f>
        <v>0.976612026655168</v>
      </c>
      <c r="AD111" s="17" t="n">
        <f aca="false">(100013989+1670700*COS(3.0984635 + 6283.07585*L111/10)+13956*COS(3.05525 + 12566.1517*L111/10)+3084*COS(5.1985 + 77713.7715*L111/10) +1628*COS(1.1739 + 5753.3849*L111/10)+1576*COS(2.8469 + 7860.4194*L111/10)+925*COS(5.453 + 11506.77*L111/10)+542*COS(4.564 + 3930.21*L111/10)+472*COS(3.661 + 5884.927*L111/10)+346*COS(0.964 + 5507.553*L111/10)+329*COS(5.9 + 5223.694*L111/10)+307*COS(0.299 + 5573.143*L111/10)+243*COS(4.273 + 11790.629*L111/10)+212*COS(5.847 + 1577.344*L111/10)+186*COS(5.022 + 10977.079*L111/10)+175*COS(3.012 + 18849.228*L111/10)+110*COS(5.055 + 5486.778*L111/10)+98*COS(0.89 + 6069.78*L111/10)+86*COS(5.69 + 15720.84*L111/10)+86*COS(1.27 + 161000.69*L111/10)+65*COS(0.27 + 17260.15*L111/10)+63*COS(0.92 + 529.69*L111/10)+57*COS(2.01 + 83996.85*L111/10)+56*COS(5.24 + 71430.7*L111/10)+49*COS(3.25 + 2544.31*L111/10)+47*COS(2.58 + 775.52*L111/10)+45*COS(5.54 + 9437.76*L111/10)+43*COS(6.01 + 6275.96*L111/10)+39*COS(5.36 + 4694*L111/10)+38*COS(2.39 + 8827.39*L111/10)+37*COS(0.83 + 19651.05*L111/10)+37*COS(4.9 + 12139.55*L111/10)+36*COS(1.67 + 12036.46*L111/10)+35*COS(1.84 + 2942.46*L111/10)+33*COS(0.24 + 7084.9*L111/10)+32*COS(0.18 + 5088.63*L111/10)+32*COS(1.78 + 398.15*L111/10)+28*COS(1.21 + 6286.6*L111/10)+28*COS(1.9 + 6279.55*L111/10)+26*COS(4.59 + 10447.39*L111/10) +24.6*COS(3.787 + 8429.241*L111/10)+23.6*COS(0.269 + 796.3*L111/10)+27.8*COS(1.899 + 6279.55*L111/10)+23.9*COS(4.996 + 5856.48*L111/10)+20.3*COS(4.653 + 2146.165*L111/10))/100000000 + (103019*COS(1.10749 + 6283.07585*L111/10) +1721*COS(1.0644 + 12566.1517*L111/10) +702*COS(3.142 + 0*L111/10) +32*COS(1.02 + 18849.23*L111/10) +31*COS(2.84 + 5507.55*L111/10) +25*COS(1.32 + 5223.69*L111/10) +18*COS(1.42 + 1577.34*L111/10) +10*COS(5.91 + 10977.08*L111/10) +9*COS(1.42 + 6275.96*L111/10) +9*COS(0.27 + 5486.78*L111/10))*L111/1000000000  + (4359*COS(5.7846 + 6283.0758*L111/10)*L111^2+124*COS(5.579 + 12566.152*L111/10)*L111^2)/10000000000</f>
        <v>1.00462273841028</v>
      </c>
      <c r="AE111" s="10" t="n">
        <f aca="false">2*959.63/AD111</f>
        <v>1910.42858838438</v>
      </c>
      <c r="AF111" s="0"/>
      <c r="AG111" s="0"/>
    </row>
    <row r="112" customFormat="false" ht="12.8" hidden="false" customHeight="false" outlineLevel="0" collapsed="false">
      <c r="D112" s="28" t="n">
        <f aca="false">K112-INT(275*E112/9)+IF($A$8="leap year",1,2)*INT((E112+9)/12)+30</f>
        <v>21</v>
      </c>
      <c r="E112" s="28" t="n">
        <f aca="false">IF(K112&lt;32,1,INT(9*(IF($A$8="leap year",1,2)+K112)/275+0.98))</f>
        <v>4</v>
      </c>
      <c r="F112" s="20" t="n">
        <f aca="false">ASIN(Y112)*180/PI()</f>
        <v>36.9613433221854</v>
      </c>
      <c r="G112" s="21" t="n">
        <f aca="false">F112+1.02/(TAN($A$10*(F112+10.3/(F112+5.11)))*60)</f>
        <v>36.9837349912591</v>
      </c>
      <c r="H112" s="21" t="n">
        <f aca="false">IF(X112&gt;180,AB112-180,AB112+180)</f>
        <v>240.514686286531</v>
      </c>
      <c r="I112" s="13" t="n">
        <f aca="false">IF(ABS(4*(N112-0.0057183-V112))&lt;20,4*(N112-0.0057183-V112),4*(N112-0.0057183-V112-360))</f>
        <v>1.28947326005266</v>
      </c>
      <c r="J112" s="29" t="n">
        <f aca="false">INT(365.25*(IF(E112&gt;2,$A$5,$A$5-1)+4716))+INT(30.6001*(IF(E112&lt;3,E112+12,E112)+1))+D112+$C$2/24+2-INT(IF(E112&gt;2,$A$5,$A$5-1)/100)+INT(INT(IF(E112&gt;2,$A$5,$A$5-1)/100)/4)-1524.5</f>
        <v>2459691.125</v>
      </c>
      <c r="K112" s="7" t="n">
        <v>111</v>
      </c>
      <c r="L112" s="30" t="n">
        <f aca="false">(J112-2451545)/36525</f>
        <v>0.223028747433265</v>
      </c>
      <c r="M112" s="6" t="n">
        <f aca="false">MOD(357.5291 + 35999.0503*L112 - 0.0001559*L112^2 - 0.00000048*L112^3,360)</f>
        <v>106.352189436026</v>
      </c>
      <c r="N112" s="6" t="n">
        <f aca="false">MOD(280.46645 + 36000.76983*L112 + 0.0003032*L112^2,360)</f>
        <v>29.6730668998935</v>
      </c>
      <c r="O112" s="6" t="n">
        <f aca="false"> MOD((1.9146 - 0.004817*L112 - 0.000014*L112^2)*SIN(M112*$A$10) + (0.019993 - 0.000101*L112)*SIN(2*M112*$A$10) + 0.00029*SIN(3*M112*$A$10),360)</f>
        <v>1.82514125568208</v>
      </c>
      <c r="P112" s="6" t="n">
        <f aca="false">MOD(N112+O112,360)</f>
        <v>31.4982081555755</v>
      </c>
      <c r="Q112" s="31" t="n">
        <f aca="false">COS(P112*$A$10)</f>
        <v>0.852656504340351</v>
      </c>
      <c r="R112" s="7" t="n">
        <f aca="false">COS((23.4393-46.815*L112/3600)*$A$10)*SIN(P112*$A$10)</f>
        <v>0.479369082920601</v>
      </c>
      <c r="S112" s="7" t="n">
        <f aca="false">SIN((23.4393-46.815*L112/3600)*$A$10)*SIN(P112*$A$10)</f>
        <v>0.207803195225564</v>
      </c>
      <c r="T112" s="31" t="n">
        <f aca="false">SQRT(1-S112^2)</f>
        <v>0.978170655894996</v>
      </c>
      <c r="U112" s="6" t="n">
        <f aca="false">ATAN(S112/T112)/$A$10</f>
        <v>11.9936448586511</v>
      </c>
      <c r="V112" s="6" t="n">
        <f aca="false">IF(2*ATAN(R112/(Q112+T112))/$A$10&gt;0, 2*ATAN(R112/(Q112+T112))/$A$10, 2*ATAN(R112/(Q112+T112))/$A$10+360)</f>
        <v>29.3449802848803</v>
      </c>
      <c r="W112" s="6" t="n">
        <f aca="false"> MOD(280.46061837 + 360.98564736629*(J112-2451545) + 0.000387933*L112^2 - L112^3/3871000010  + $B$7,360)</f>
        <v>74.6672893855721</v>
      </c>
      <c r="X112" s="6" t="n">
        <f aca="false">IF(W112-V112&gt;0,W112-V112,W112-V112+360)</f>
        <v>45.3223091006918</v>
      </c>
      <c r="Y112" s="31" t="n">
        <f aca="false">SIN($A$10*$B$5)*SIN(U112*$A$10) +COS($A$10*$B$5)* COS(U112*$A$10)*COS(X112*$A$10)</f>
        <v>0.601276057777436</v>
      </c>
      <c r="Z112" s="6" t="n">
        <f aca="false">SIN($A$10*X112)</f>
        <v>0.711073298853327</v>
      </c>
      <c r="AA112" s="6" t="n">
        <f aca="false">COS($A$10*X112)*SIN($A$10*$B$5) - TAN($A$10*U112)*COS($A$10*$B$5)</f>
        <v>0.402065342603392</v>
      </c>
      <c r="AB112" s="6" t="n">
        <f aca="false">IF(OR(AND(Z112*AA112&gt;0), AND(Z112&lt;0,AA112&gt;0)), MOD(ATAN2(AA112,Z112)/$A$10+360,360),  ATAN2(AA112,Z112)/$A$10)</f>
        <v>60.5146862865314</v>
      </c>
      <c r="AC112" s="16" t="n">
        <f aca="false">P112-P111</f>
        <v>0.976078671131582</v>
      </c>
      <c r="AD112" s="17" t="n">
        <f aca="false">(100013989+1670700*COS(3.0984635 + 6283.07585*L112/10)+13956*COS(3.05525 + 12566.1517*L112/10)+3084*COS(5.1985 + 77713.7715*L112/10) +1628*COS(1.1739 + 5753.3849*L112/10)+1576*COS(2.8469 + 7860.4194*L112/10)+925*COS(5.453 + 11506.77*L112/10)+542*COS(4.564 + 3930.21*L112/10)+472*COS(3.661 + 5884.927*L112/10)+346*COS(0.964 + 5507.553*L112/10)+329*COS(5.9 + 5223.694*L112/10)+307*COS(0.299 + 5573.143*L112/10)+243*COS(4.273 + 11790.629*L112/10)+212*COS(5.847 + 1577.344*L112/10)+186*COS(5.022 + 10977.079*L112/10)+175*COS(3.012 + 18849.228*L112/10)+110*COS(5.055 + 5486.778*L112/10)+98*COS(0.89 + 6069.78*L112/10)+86*COS(5.69 + 15720.84*L112/10)+86*COS(1.27 + 161000.69*L112/10)+65*COS(0.27 + 17260.15*L112/10)+63*COS(0.92 + 529.69*L112/10)+57*COS(2.01 + 83996.85*L112/10)+56*COS(5.24 + 71430.7*L112/10)+49*COS(3.25 + 2544.31*L112/10)+47*COS(2.58 + 775.52*L112/10)+45*COS(5.54 + 9437.76*L112/10)+43*COS(6.01 + 6275.96*L112/10)+39*COS(5.36 + 4694*L112/10)+38*COS(2.39 + 8827.39*L112/10)+37*COS(0.83 + 19651.05*L112/10)+37*COS(4.9 + 12139.55*L112/10)+36*COS(1.67 + 12036.46*L112/10)+35*COS(1.84 + 2942.46*L112/10)+33*COS(0.24 + 7084.9*L112/10)+32*COS(0.18 + 5088.63*L112/10)+32*COS(1.78 + 398.15*L112/10)+28*COS(1.21 + 6286.6*L112/10)+28*COS(1.9 + 6279.55*L112/10)+26*COS(4.59 + 10447.39*L112/10) +24.6*COS(3.787 + 8429.241*L112/10)+23.6*COS(0.269 + 796.3*L112/10)+27.8*COS(1.899 + 6279.55*L112/10)+23.9*COS(4.996 + 5856.48*L112/10)+20.3*COS(4.653 + 2146.165*L112/10))/100000000 + (103019*COS(1.10749 + 6283.07585*L112/10) +1721*COS(1.0644 + 12566.1517*L112/10) +702*COS(3.142 + 0*L112/10) +32*COS(1.02 + 18849.23*L112/10) +31*COS(2.84 + 5507.55*L112/10) +25*COS(1.32 + 5223.69*L112/10) +18*COS(1.42 + 1577.34*L112/10) +10*COS(5.91 + 10977.08*L112/10) +9*COS(1.42 + 6275.96*L112/10) +9*COS(0.27 + 5486.78*L112/10))*L112/1000000000  + (4359*COS(5.7846 + 6283.0758*L112/10)*L112^2+124*COS(5.579 + 12566.152*L112/10)*L112^2)/10000000000</f>
        <v>1.00490267249029</v>
      </c>
      <c r="AE112" s="10" t="n">
        <f aca="false">2*959.63/AD112</f>
        <v>1909.89640344353</v>
      </c>
      <c r="AF112" s="0"/>
      <c r="AG112" s="0"/>
    </row>
    <row r="113" customFormat="false" ht="12.8" hidden="false" customHeight="false" outlineLevel="0" collapsed="false">
      <c r="D113" s="28" t="n">
        <f aca="false">K113-INT(275*E113/9)+IF($A$8="leap year",1,2)*INT((E113+9)/12)+30</f>
        <v>22</v>
      </c>
      <c r="E113" s="28" t="n">
        <f aca="false">IF(K113&lt;32,1,INT(9*(IF($A$8="leap year",1,2)+K113)/275+0.98))</f>
        <v>4</v>
      </c>
      <c r="F113" s="20" t="n">
        <f aca="false">ASIN(Y113)*180/PI()</f>
        <v>37.2097413567128</v>
      </c>
      <c r="G113" s="21" t="n">
        <f aca="false">F113+1.02/(TAN($A$10*(F113+10.3/(F113+5.11)))*60)</f>
        <v>37.231933756389</v>
      </c>
      <c r="H113" s="21" t="n">
        <f aca="false">IF(X113&gt;180,AB113-180,AB113+180)</f>
        <v>240.805786147685</v>
      </c>
      <c r="I113" s="13" t="n">
        <f aca="false">IF(ABS(4*(N113-0.0057183-V113))&lt;20,4*(N113-0.0057183-V113),4*(N113-0.0057183-V113-360))</f>
        <v>1.48548218003805</v>
      </c>
      <c r="J113" s="29" t="n">
        <f aca="false">INT(365.25*(IF(E113&gt;2,$A$5,$A$5-1)+4716))+INT(30.6001*(IF(E113&lt;3,E113+12,E113)+1))+D113+$C$2/24+2-INT(IF(E113&gt;2,$A$5,$A$5-1)/100)+INT(INT(IF(E113&gt;2,$A$5,$A$5-1)/100)/4)-1524.5</f>
        <v>2459692.125</v>
      </c>
      <c r="K113" s="7" t="n">
        <v>112</v>
      </c>
      <c r="L113" s="30" t="n">
        <f aca="false">(J113-2451545)/36525</f>
        <v>0.223056125941136</v>
      </c>
      <c r="M113" s="6" t="n">
        <f aca="false">MOD(357.5291 + 35999.0503*L113 - 0.0001559*L113^2 - 0.00000048*L113^3,360)</f>
        <v>107.337789716115</v>
      </c>
      <c r="N113" s="6" t="n">
        <f aca="false">MOD(280.46645 + 36000.76983*L113 + 0.0003032*L113^2,360)</f>
        <v>30.65871426376</v>
      </c>
      <c r="O113" s="6" t="n">
        <f aca="false"> MOD((1.9146 - 0.004817*L113 - 0.000014*L113^2)*SIN(M113*$A$10) + (0.019993 - 0.000101*L113)*SIN(2*M113*$A$10) + 0.00029*SIN(3*M113*$A$10),360)</f>
        <v>1.81504253146508</v>
      </c>
      <c r="P113" s="6" t="n">
        <f aca="false">MOD(N113+O113,360)</f>
        <v>32.4737567952251</v>
      </c>
      <c r="Q113" s="31" t="n">
        <f aca="false">COS(P113*$A$10)</f>
        <v>0.843637456852689</v>
      </c>
      <c r="R113" s="7" t="n">
        <f aca="false">COS((23.4393-46.815*L113/3600)*$A$10)*SIN(P113*$A$10)</f>
        <v>0.492619057178335</v>
      </c>
      <c r="S113" s="7" t="n">
        <f aca="false">SIN((23.4393-46.815*L113/3600)*$A$10)*SIN(P113*$A$10)</f>
        <v>0.213546964155092</v>
      </c>
      <c r="T113" s="31" t="n">
        <f aca="false">SQRT(1-S113^2)</f>
        <v>0.976932799173077</v>
      </c>
      <c r="U113" s="6" t="n">
        <f aca="false">ATAN(S113/T113)/$A$10</f>
        <v>12.3302948405475</v>
      </c>
      <c r="V113" s="6" t="n">
        <f aca="false">IF(2*ATAN(R113/(Q113+T113))/$A$10&gt;0, 2*ATAN(R113/(Q113+T113))/$A$10, 2*ATAN(R113/(Q113+T113))/$A$10+360)</f>
        <v>30.2816254187505</v>
      </c>
      <c r="W113" s="6" t="n">
        <f aca="false"> MOD(280.46061837 + 360.98564736629*(J113-2451545) + 0.000387933*L113^2 - L113^3/3871000010  + $B$7,360)</f>
        <v>75.6529367566109</v>
      </c>
      <c r="X113" s="6" t="n">
        <f aca="false">IF(W113-V113&gt;0,W113-V113,W113-V113+360)</f>
        <v>45.3713113378604</v>
      </c>
      <c r="Y113" s="31" t="n">
        <f aca="false">SIN($A$10*$B$5)*SIN(U113*$A$10) +COS($A$10*$B$5)* COS(U113*$A$10)*COS(X113*$A$10)</f>
        <v>0.604734531142944</v>
      </c>
      <c r="Z113" s="6" t="n">
        <f aca="false">SIN($A$10*X113)</f>
        <v>0.711674380561643</v>
      </c>
      <c r="AA113" s="6" t="n">
        <f aca="false">COS($A$10*X113)*SIN($A$10*$B$5) - TAN($A$10*U113)*COS($A$10*$B$5)</f>
        <v>0.397647054223605</v>
      </c>
      <c r="AB113" s="6" t="n">
        <f aca="false">IF(OR(AND(Z113*AA113&gt;0), AND(Z113&lt;0,AA113&gt;0)), MOD(ATAN2(AA113,Z113)/$A$10+360,360),  ATAN2(AA113,Z113)/$A$10)</f>
        <v>60.8057861476854</v>
      </c>
      <c r="AC113" s="16" t="n">
        <f aca="false">P113-P112</f>
        <v>0.975548639649524</v>
      </c>
      <c r="AD113" s="17" t="n">
        <f aca="false">(100013989+1670700*COS(3.0984635 + 6283.07585*L113/10)+13956*COS(3.05525 + 12566.1517*L113/10)+3084*COS(5.1985 + 77713.7715*L113/10) +1628*COS(1.1739 + 5753.3849*L113/10)+1576*COS(2.8469 + 7860.4194*L113/10)+925*COS(5.453 + 11506.77*L113/10)+542*COS(4.564 + 3930.21*L113/10)+472*COS(3.661 + 5884.927*L113/10)+346*COS(0.964 + 5507.553*L113/10)+329*COS(5.9 + 5223.694*L113/10)+307*COS(0.299 + 5573.143*L113/10)+243*COS(4.273 + 11790.629*L113/10)+212*COS(5.847 + 1577.344*L113/10)+186*COS(5.022 + 10977.079*L113/10)+175*COS(3.012 + 18849.228*L113/10)+110*COS(5.055 + 5486.778*L113/10)+98*COS(0.89 + 6069.78*L113/10)+86*COS(5.69 + 15720.84*L113/10)+86*COS(1.27 + 161000.69*L113/10)+65*COS(0.27 + 17260.15*L113/10)+63*COS(0.92 + 529.69*L113/10)+57*COS(2.01 + 83996.85*L113/10)+56*COS(5.24 + 71430.7*L113/10)+49*COS(3.25 + 2544.31*L113/10)+47*COS(2.58 + 775.52*L113/10)+45*COS(5.54 + 9437.76*L113/10)+43*COS(6.01 + 6275.96*L113/10)+39*COS(5.36 + 4694*L113/10)+38*COS(2.39 + 8827.39*L113/10)+37*COS(0.83 + 19651.05*L113/10)+37*COS(4.9 + 12139.55*L113/10)+36*COS(1.67 + 12036.46*L113/10)+35*COS(1.84 + 2942.46*L113/10)+33*COS(0.24 + 7084.9*L113/10)+32*COS(0.18 + 5088.63*L113/10)+32*COS(1.78 + 398.15*L113/10)+28*COS(1.21 + 6286.6*L113/10)+28*COS(1.9 + 6279.55*L113/10)+26*COS(4.59 + 10447.39*L113/10) +24.6*COS(3.787 + 8429.241*L113/10)+23.6*COS(0.269 + 796.3*L113/10)+27.8*COS(1.899 + 6279.55*L113/10)+23.9*COS(4.996 + 5856.48*L113/10)+20.3*COS(4.653 + 2146.165*L113/10))/100000000 + (103019*COS(1.10749 + 6283.07585*L113/10) +1721*COS(1.0644 + 12566.1517*L113/10) +702*COS(3.142 + 0*L113/10) +32*COS(1.02 + 18849.23*L113/10) +31*COS(2.84 + 5507.55*L113/10) +25*COS(1.32 + 5223.69*L113/10) +18*COS(1.42 + 1577.34*L113/10) +10*COS(5.91 + 10977.08*L113/10) +9*COS(1.42 + 6275.96*L113/10) +9*COS(0.27 + 5486.78*L113/10))*L113/1000000000  + (4359*COS(5.7846 + 6283.0758*L113/10)*L113^2+124*COS(5.579 + 12566.152*L113/10)*L113^2)/10000000000</f>
        <v>1.00518178160182</v>
      </c>
      <c r="AE113" s="10" t="n">
        <f aca="false">2*959.63/AD113</f>
        <v>1909.36608196534</v>
      </c>
      <c r="AF113" s="0"/>
      <c r="AG113" s="0"/>
    </row>
    <row r="114" customFormat="false" ht="12.8" hidden="false" customHeight="false" outlineLevel="0" collapsed="false">
      <c r="D114" s="28" t="n">
        <f aca="false">K114-INT(275*E114/9)+IF($A$8="leap year",1,2)*INT((E114+9)/12)+30</f>
        <v>23</v>
      </c>
      <c r="E114" s="28" t="n">
        <f aca="false">IF(K114&lt;32,1,INT(9*(IF($A$8="leap year",1,2)+K114)/275+0.98))</f>
        <v>4</v>
      </c>
      <c r="F114" s="20" t="n">
        <f aca="false">ASIN(Y114)*180/PI()</f>
        <v>37.4558014978361</v>
      </c>
      <c r="G114" s="21" t="n">
        <f aca="false">F114+1.02/(TAN($A$10*(F114+10.3/(F114+5.11)))*60)</f>
        <v>37.4777986892121</v>
      </c>
      <c r="H114" s="21" t="n">
        <f aca="false">IF(X114&gt;180,AB114-180,AB114+180)</f>
        <v>241.094331293881</v>
      </c>
      <c r="I114" s="13" t="n">
        <f aca="false">IF(ABS(4*(N114-0.0057183-V114))&lt;20,4*(N114-0.0057183-V114),4*(N114-0.0057183-V114-360))</f>
        <v>1.673931108574</v>
      </c>
      <c r="J114" s="29" t="n">
        <f aca="false">INT(365.25*(IF(E114&gt;2,$A$5,$A$5-1)+4716))+INT(30.6001*(IF(E114&lt;3,E114+12,E114)+1))+D114+$C$2/24+2-INT(IF(E114&gt;2,$A$5,$A$5-1)/100)+INT(INT(IF(E114&gt;2,$A$5,$A$5-1)/100)/4)-1524.5</f>
        <v>2459693.125</v>
      </c>
      <c r="K114" s="7" t="n">
        <v>113</v>
      </c>
      <c r="L114" s="30" t="n">
        <f aca="false">(J114-2451545)/36525</f>
        <v>0.223083504449007</v>
      </c>
      <c r="M114" s="6" t="n">
        <f aca="false">MOD(357.5291 + 35999.0503*L114 - 0.0001559*L114^2 - 0.00000048*L114^3,360)</f>
        <v>108.323389996209</v>
      </c>
      <c r="N114" s="6" t="n">
        <f aca="false">MOD(280.46645 + 36000.76983*L114 + 0.0003032*L114^2,360)</f>
        <v>31.6443616276283</v>
      </c>
      <c r="O114" s="6" t="n">
        <f aca="false"> MOD((1.9146 - 0.004817*L114 - 0.000014*L114^2)*SIN(M114*$A$10) + (0.019993 - 0.000101*L114)*SIN(2*M114*$A$10) + 0.00029*SIN(3*M114*$A$10),360)</f>
        <v>1.80441724411069</v>
      </c>
      <c r="P114" s="6" t="n">
        <f aca="false">MOD(N114+O114,360)</f>
        <v>33.448778871739</v>
      </c>
      <c r="Q114" s="31" t="n">
        <f aca="false">COS(P114*$A$10)</f>
        <v>0.834378907937654</v>
      </c>
      <c r="R114" s="7" t="n">
        <f aca="false">COS((23.4393-46.815*L114/3600)*$A$10)*SIN(P114*$A$10)</f>
        <v>0.505719187722429</v>
      </c>
      <c r="S114" s="7" t="n">
        <f aca="false">SIN((23.4393-46.815*L114/3600)*$A$10)*SIN(P114*$A$10)</f>
        <v>0.219225776673581</v>
      </c>
      <c r="T114" s="31" t="n">
        <f aca="false">SQRT(1-S114^2)</f>
        <v>0.975674156079715</v>
      </c>
      <c r="U114" s="6" t="n">
        <f aca="false">ATAN(S114/T114)/$A$10</f>
        <v>12.6635632146208</v>
      </c>
      <c r="V114" s="6" t="n">
        <f aca="false">IF(2*ATAN(R114/(Q114+T114))/$A$10&gt;0, 2*ATAN(R114/(Q114+T114))/$A$10, 2*ATAN(R114/(Q114+T114))/$A$10+360)</f>
        <v>31.2201605504848</v>
      </c>
      <c r="W114" s="6" t="n">
        <f aca="false"> MOD(280.46061837 + 360.98564736629*(J114-2451545) + 0.000387933*L114^2 - L114^3/3871000010  + $B$7,360)</f>
        <v>76.6385841276497</v>
      </c>
      <c r="X114" s="6" t="n">
        <f aca="false">IF(W114-V114&gt;0,W114-V114,W114-V114+360)</f>
        <v>45.4184235771649</v>
      </c>
      <c r="Y114" s="31" t="n">
        <f aca="false">SIN($A$10*$B$5)*SIN(U114*$A$10) +COS($A$10*$B$5)* COS(U114*$A$10)*COS(X114*$A$10)</f>
        <v>0.608149247726776</v>
      </c>
      <c r="Z114" s="6" t="n">
        <f aca="false">SIN($A$10*X114)</f>
        <v>0.712251787952613</v>
      </c>
      <c r="AA114" s="6" t="n">
        <f aca="false">COS($A$10*X114)*SIN($A$10*$B$5) - TAN($A$10*U114)*COS($A$10*$B$5)</f>
        <v>0.393276058597817</v>
      </c>
      <c r="AB114" s="6" t="n">
        <f aca="false">IF(OR(AND(Z114*AA114&gt;0), AND(Z114&lt;0,AA114&gt;0)), MOD(ATAN2(AA114,Z114)/$A$10+360,360),  ATAN2(AA114,Z114)/$A$10)</f>
        <v>61.0943312938811</v>
      </c>
      <c r="AC114" s="16" t="n">
        <f aca="false">P114-P113</f>
        <v>0.975022076513945</v>
      </c>
      <c r="AD114" s="17" t="n">
        <f aca="false">(100013989+1670700*COS(3.0984635 + 6283.07585*L114/10)+13956*COS(3.05525 + 12566.1517*L114/10)+3084*COS(5.1985 + 77713.7715*L114/10) +1628*COS(1.1739 + 5753.3849*L114/10)+1576*COS(2.8469 + 7860.4194*L114/10)+925*COS(5.453 + 11506.77*L114/10)+542*COS(4.564 + 3930.21*L114/10)+472*COS(3.661 + 5884.927*L114/10)+346*COS(0.964 + 5507.553*L114/10)+329*COS(5.9 + 5223.694*L114/10)+307*COS(0.299 + 5573.143*L114/10)+243*COS(4.273 + 11790.629*L114/10)+212*COS(5.847 + 1577.344*L114/10)+186*COS(5.022 + 10977.079*L114/10)+175*COS(3.012 + 18849.228*L114/10)+110*COS(5.055 + 5486.778*L114/10)+98*COS(0.89 + 6069.78*L114/10)+86*COS(5.69 + 15720.84*L114/10)+86*COS(1.27 + 161000.69*L114/10)+65*COS(0.27 + 17260.15*L114/10)+63*COS(0.92 + 529.69*L114/10)+57*COS(2.01 + 83996.85*L114/10)+56*COS(5.24 + 71430.7*L114/10)+49*COS(3.25 + 2544.31*L114/10)+47*COS(2.58 + 775.52*L114/10)+45*COS(5.54 + 9437.76*L114/10)+43*COS(6.01 + 6275.96*L114/10)+39*COS(5.36 + 4694*L114/10)+38*COS(2.39 + 8827.39*L114/10)+37*COS(0.83 + 19651.05*L114/10)+37*COS(4.9 + 12139.55*L114/10)+36*COS(1.67 + 12036.46*L114/10)+35*COS(1.84 + 2942.46*L114/10)+33*COS(0.24 + 7084.9*L114/10)+32*COS(0.18 + 5088.63*L114/10)+32*COS(1.78 + 398.15*L114/10)+28*COS(1.21 + 6286.6*L114/10)+28*COS(1.9 + 6279.55*L114/10)+26*COS(4.59 + 10447.39*L114/10) +24.6*COS(3.787 + 8429.241*L114/10)+23.6*COS(0.269 + 796.3*L114/10)+27.8*COS(1.899 + 6279.55*L114/10)+23.9*COS(4.996 + 5856.48*L114/10)+20.3*COS(4.653 + 2146.165*L114/10))/100000000 + (103019*COS(1.10749 + 6283.07585*L114/10) +1721*COS(1.0644 + 12566.1517*L114/10) +702*COS(3.142 + 0*L114/10) +32*COS(1.02 + 18849.23*L114/10) +31*COS(2.84 + 5507.55*L114/10) +25*COS(1.32 + 5223.69*L114/10) +18*COS(1.42 + 1577.34*L114/10) +10*COS(5.91 + 10977.08*L114/10) +9*COS(1.42 + 6275.96*L114/10) +9*COS(0.27 + 5486.78*L114/10))*L114/1000000000  + (4359*COS(5.7846 + 6283.0758*L114/10)*L114^2+124*COS(5.579 + 12566.152*L114/10)*L114^2)/10000000000</f>
        <v>1.00545963906187</v>
      </c>
      <c r="AE114" s="10" t="n">
        <f aca="false">2*959.63/AD114</f>
        <v>1908.83843113856</v>
      </c>
      <c r="AF114" s="0"/>
      <c r="AG114" s="0"/>
    </row>
    <row r="115" customFormat="false" ht="12.8" hidden="false" customHeight="false" outlineLevel="0" collapsed="false">
      <c r="D115" s="28" t="n">
        <f aca="false">K115-INT(275*E115/9)+IF($A$8="leap year",1,2)*INT((E115+9)/12)+30</f>
        <v>24</v>
      </c>
      <c r="E115" s="28" t="n">
        <f aca="false">IF(K115&lt;32,1,INT(9*(IF($A$8="leap year",1,2)+K115)/275+0.98))</f>
        <v>4</v>
      </c>
      <c r="F115" s="20" t="n">
        <f aca="false">ASIN(Y115)*180/PI()</f>
        <v>37.6994945198015</v>
      </c>
      <c r="G115" s="21" t="n">
        <f aca="false">F115+1.02/(TAN($A$10*(F115+10.3/(F115+5.11)))*60)</f>
        <v>37.7213004828449</v>
      </c>
      <c r="H115" s="21" t="n">
        <f aca="false">IF(X115&gt;180,AB115-180,AB115+180)</f>
        <v>241.380172495682</v>
      </c>
      <c r="I115" s="13" t="n">
        <f aca="false">IF(ABS(4*(N115-0.0057183-V115))&lt;20,4*(N115-0.0057183-V115),4*(N115-0.0057183-V115-360))</f>
        <v>1.85462466969705</v>
      </c>
      <c r="J115" s="29" t="n">
        <f aca="false">INT(365.25*(IF(E115&gt;2,$A$5,$A$5-1)+4716))+INT(30.6001*(IF(E115&lt;3,E115+12,E115)+1))+D115+$C$2/24+2-INT(IF(E115&gt;2,$A$5,$A$5-1)/100)+INT(INT(IF(E115&gt;2,$A$5,$A$5-1)/100)/4)-1524.5</f>
        <v>2459694.125</v>
      </c>
      <c r="K115" s="7" t="n">
        <v>114</v>
      </c>
      <c r="L115" s="30" t="n">
        <f aca="false">(J115-2451545)/36525</f>
        <v>0.223110882956879</v>
      </c>
      <c r="M115" s="6" t="n">
        <f aca="false">MOD(357.5291 + 35999.0503*L115 - 0.0001559*L115^2 - 0.00000048*L115^3,360)</f>
        <v>109.3089902763</v>
      </c>
      <c r="N115" s="6" t="n">
        <f aca="false">MOD(280.46645 + 36000.76983*L115 + 0.0003032*L115^2,360)</f>
        <v>32.6300089914967</v>
      </c>
      <c r="O115" s="6" t="n">
        <f aca="false"> MOD((1.9146 - 0.004817*L115 - 0.000014*L115^2)*SIN(M115*$A$10) + (0.019993 - 0.000101*L115)*SIN(2*M115*$A$10) + 0.00029*SIN(3*M115*$A$10),360)</f>
        <v>1.79326900471289</v>
      </c>
      <c r="P115" s="6" t="n">
        <f aca="false">MOD(N115+O115,360)</f>
        <v>34.4232779962095</v>
      </c>
      <c r="Q115" s="31" t="n">
        <f aca="false">COS(P115*$A$10)</f>
        <v>0.824883896705551</v>
      </c>
      <c r="R115" s="7" t="n">
        <f aca="false">COS((23.4393-46.815*L115/3600)*$A$10)*SIN(P115*$A$10)</f>
        <v>0.518665962858193</v>
      </c>
      <c r="S115" s="7" t="n">
        <f aca="false">SIN((23.4393-46.815*L115/3600)*$A$10)*SIN(P115*$A$10)</f>
        <v>0.224838110488969</v>
      </c>
      <c r="T115" s="31" t="n">
        <f aca="false">SQRT(1-S115^2)</f>
        <v>0.974396133034071</v>
      </c>
      <c r="U115" s="6" t="n">
        <f aca="false">ATAN(S115/T115)/$A$10</f>
        <v>12.9933586633353</v>
      </c>
      <c r="V115" s="6" t="n">
        <f aca="false">IF(2*ATAN(R115/(Q115+T115))/$A$10&gt;0, 2*ATAN(R115/(Q115+T115))/$A$10, 2*ATAN(R115/(Q115+T115))/$A$10+360)</f>
        <v>32.1606345240724</v>
      </c>
      <c r="W115" s="6" t="n">
        <f aca="false"> MOD(280.46061837 + 360.98564736629*(J115-2451545) + 0.000387933*L115^2 - L115^3/3871000010  + $B$7,360)</f>
        <v>77.6242314986885</v>
      </c>
      <c r="X115" s="6" t="n">
        <f aca="false">IF(W115-V115&gt;0,W115-V115,W115-V115+360)</f>
        <v>45.4635969746161</v>
      </c>
      <c r="Y115" s="31" t="n">
        <f aca="false">SIN($A$10*$B$5)*SIN(U115*$A$10) +COS($A$10*$B$5)* COS(U115*$A$10)*COS(X115*$A$10)</f>
        <v>0.611520059755589</v>
      </c>
      <c r="Z115" s="6" t="n">
        <f aca="false">SIN($A$10*X115)</f>
        <v>0.712804980665248</v>
      </c>
      <c r="AA115" s="6" t="n">
        <f aca="false">COS($A$10*X115)*SIN($A$10*$B$5) - TAN($A$10*U115)*COS($A$10*$B$5)</f>
        <v>0.388953947613763</v>
      </c>
      <c r="AB115" s="6" t="n">
        <f aca="false">IF(OR(AND(Z115*AA115&gt;0), AND(Z115&lt;0,AA115&gt;0)), MOD(ATAN2(AA115,Z115)/$A$10+360,360),  ATAN2(AA115,Z115)/$A$10)</f>
        <v>61.3801724956817</v>
      </c>
      <c r="AC115" s="16" t="n">
        <f aca="false">P115-P114</f>
        <v>0.97449912447054</v>
      </c>
      <c r="AD115" s="17" t="n">
        <f aca="false">(100013989+1670700*COS(3.0984635 + 6283.07585*L115/10)+13956*COS(3.05525 + 12566.1517*L115/10)+3084*COS(5.1985 + 77713.7715*L115/10) +1628*COS(1.1739 + 5753.3849*L115/10)+1576*COS(2.8469 + 7860.4194*L115/10)+925*COS(5.453 + 11506.77*L115/10)+542*COS(4.564 + 3930.21*L115/10)+472*COS(3.661 + 5884.927*L115/10)+346*COS(0.964 + 5507.553*L115/10)+329*COS(5.9 + 5223.694*L115/10)+307*COS(0.299 + 5573.143*L115/10)+243*COS(4.273 + 11790.629*L115/10)+212*COS(5.847 + 1577.344*L115/10)+186*COS(5.022 + 10977.079*L115/10)+175*COS(3.012 + 18849.228*L115/10)+110*COS(5.055 + 5486.778*L115/10)+98*COS(0.89 + 6069.78*L115/10)+86*COS(5.69 + 15720.84*L115/10)+86*COS(1.27 + 161000.69*L115/10)+65*COS(0.27 + 17260.15*L115/10)+63*COS(0.92 + 529.69*L115/10)+57*COS(2.01 + 83996.85*L115/10)+56*COS(5.24 + 71430.7*L115/10)+49*COS(3.25 + 2544.31*L115/10)+47*COS(2.58 + 775.52*L115/10)+45*COS(5.54 + 9437.76*L115/10)+43*COS(6.01 + 6275.96*L115/10)+39*COS(5.36 + 4694*L115/10)+38*COS(2.39 + 8827.39*L115/10)+37*COS(0.83 + 19651.05*L115/10)+37*COS(4.9 + 12139.55*L115/10)+36*COS(1.67 + 12036.46*L115/10)+35*COS(1.84 + 2942.46*L115/10)+33*COS(0.24 + 7084.9*L115/10)+32*COS(0.18 + 5088.63*L115/10)+32*COS(1.78 + 398.15*L115/10)+28*COS(1.21 + 6286.6*L115/10)+28*COS(1.9 + 6279.55*L115/10)+26*COS(4.59 + 10447.39*L115/10) +24.6*COS(3.787 + 8429.241*L115/10)+23.6*COS(0.269 + 796.3*L115/10)+27.8*COS(1.899 + 6279.55*L115/10)+23.9*COS(4.996 + 5856.48*L115/10)+20.3*COS(4.653 + 2146.165*L115/10))/100000000 + (103019*COS(1.10749 + 6283.07585*L115/10) +1721*COS(1.0644 + 12566.1517*L115/10) +702*COS(3.142 + 0*L115/10) +32*COS(1.02 + 18849.23*L115/10) +31*COS(2.84 + 5507.55*L115/10) +25*COS(1.32 + 5223.69*L115/10) +18*COS(1.42 + 1577.34*L115/10) +10*COS(5.91 + 10977.08*L115/10) +9*COS(1.42 + 6275.96*L115/10) +9*COS(0.27 + 5486.78*L115/10))*L115/1000000000  + (4359*COS(5.7846 + 6283.0758*L115/10)*L115^2+124*COS(5.579 + 12566.152*L115/10)*L115^2)/10000000000</f>
        <v>1.00573580525717</v>
      </c>
      <c r="AE115" s="10" t="n">
        <f aca="false">2*959.63/AD115</f>
        <v>1908.31428091519</v>
      </c>
      <c r="AF115" s="0"/>
      <c r="AG115" s="0"/>
    </row>
    <row r="116" customFormat="false" ht="12.8" hidden="false" customHeight="false" outlineLevel="0" collapsed="false">
      <c r="D116" s="28" t="n">
        <f aca="false">K116-INT(275*E116/9)+IF($A$8="leap year",1,2)*INT((E116+9)/12)+30</f>
        <v>25</v>
      </c>
      <c r="E116" s="28" t="n">
        <f aca="false">IF(K116&lt;32,1,INT(9*(IF($A$8="leap year",1,2)+K116)/275+0.98))</f>
        <v>4</v>
      </c>
      <c r="F116" s="20" t="n">
        <f aca="false">ASIN(Y116)*180/PI()</f>
        <v>37.940791113589</v>
      </c>
      <c r="G116" s="21" t="n">
        <f aca="false">F116+1.02/(TAN($A$10*(F116+10.3/(F116+5.11)))*60)</f>
        <v>37.9624097502342</v>
      </c>
      <c r="H116" s="21" t="n">
        <f aca="false">IF(X116&gt;180,AB116-180,AB116+180)</f>
        <v>241.663160841107</v>
      </c>
      <c r="I116" s="13" t="n">
        <f aca="false">IF(ABS(4*(N116-0.0057183-V116))&lt;20,4*(N116-0.0057183-V116),4*(N116-0.0057183-V116-360))</f>
        <v>2.02737611150044</v>
      </c>
      <c r="J116" s="29" t="n">
        <f aca="false">INT(365.25*(IF(E116&gt;2,$A$5,$A$5-1)+4716))+INT(30.6001*(IF(E116&lt;3,E116+12,E116)+1))+D116+$C$2/24+2-INT(IF(E116&gt;2,$A$5,$A$5-1)/100)+INT(INT(IF(E116&gt;2,$A$5,$A$5-1)/100)/4)-1524.5</f>
        <v>2459695.125</v>
      </c>
      <c r="K116" s="7" t="n">
        <v>115</v>
      </c>
      <c r="L116" s="30" t="n">
        <f aca="false">(J116-2451545)/36525</f>
        <v>0.22313826146475</v>
      </c>
      <c r="M116" s="6" t="n">
        <f aca="false">MOD(357.5291 + 35999.0503*L116 - 0.0001559*L116^2 - 0.00000048*L116^3,360)</f>
        <v>110.294590556392</v>
      </c>
      <c r="N116" s="6" t="n">
        <f aca="false">MOD(280.46645 + 36000.76983*L116 + 0.0003032*L116^2,360)</f>
        <v>33.615656355365</v>
      </c>
      <c r="O116" s="6" t="n">
        <f aca="false"> MOD((1.9146 - 0.004817*L116 - 0.000014*L116^2)*SIN(M116*$A$10) + (0.019993 - 0.000101*L116)*SIN(2*M116*$A$10) + 0.00029*SIN(3*M116*$A$10),360)</f>
        <v>1.78160156553572</v>
      </c>
      <c r="P116" s="6" t="n">
        <f aca="false">MOD(N116+O116,360)</f>
        <v>35.3972579209007</v>
      </c>
      <c r="Q116" s="31" t="n">
        <f aca="false">COS(P116*$A$10)</f>
        <v>0.815155518212183</v>
      </c>
      <c r="R116" s="7" t="n">
        <f aca="false">COS((23.4393-46.815*L116/3600)*$A$10)*SIN(P116*$A$10)</f>
        <v>0.5314559249349</v>
      </c>
      <c r="S116" s="7" t="n">
        <f aca="false">SIN((23.4393-46.815*L116/3600)*$A$10)*SIN(P116*$A$10)</f>
        <v>0.230382466736983</v>
      </c>
      <c r="T116" s="31" t="n">
        <f aca="false">SQRT(1-S116^2)</f>
        <v>0.973100158781296</v>
      </c>
      <c r="U116" s="6" t="n">
        <f aca="false">ATAN(S116/T116)/$A$10</f>
        <v>13.3195902009683</v>
      </c>
      <c r="V116" s="6" t="n">
        <f aca="false">IF(2*ATAN(R116/(Q116+T116))/$A$10&gt;0, 2*ATAN(R116/(Q116+T116))/$A$10, 2*ATAN(R116/(Q116+T116))/$A$10+360)</f>
        <v>33.1030940274899</v>
      </c>
      <c r="W116" s="6" t="n">
        <f aca="false"> MOD(280.46061837 + 360.98564736629*(J116-2451545) + 0.000387933*L116^2 - L116^3/3871000010  + $B$7,360)</f>
        <v>78.6098788701929</v>
      </c>
      <c r="X116" s="6" t="n">
        <f aca="false">IF(W116-V116&gt;0,W116-V116,W116-V116+360)</f>
        <v>45.506784842703</v>
      </c>
      <c r="Y116" s="31" t="n">
        <f aca="false">SIN($A$10*$B$5)*SIN(U116*$A$10) +COS($A$10*$B$5)* COS(U116*$A$10)*COS(X116*$A$10)</f>
        <v>0.614846824295794</v>
      </c>
      <c r="Z116" s="6" t="n">
        <f aca="false">SIN($A$10*X116)</f>
        <v>0.713333444317305</v>
      </c>
      <c r="AA116" s="6" t="n">
        <f aca="false">COS($A$10*X116)*SIN($A$10*$B$5) - TAN($A$10*U116)*COS($A$10*$B$5)</f>
        <v>0.38468231207039</v>
      </c>
      <c r="AB116" s="6" t="n">
        <f aca="false">IF(OR(AND(Z116*AA116&gt;0), AND(Z116&lt;0,AA116&gt;0)), MOD(ATAN2(AA116,Z116)/$A$10+360,360),  ATAN2(AA116,Z116)/$A$10)</f>
        <v>61.6631608411071</v>
      </c>
      <c r="AC116" s="16" t="n">
        <f aca="false">P116-P115</f>
        <v>0.973979924691172</v>
      </c>
      <c r="AD116" s="17" t="n">
        <f aca="false">(100013989+1670700*COS(3.0984635 + 6283.07585*L116/10)+13956*COS(3.05525 + 12566.1517*L116/10)+3084*COS(5.1985 + 77713.7715*L116/10) +1628*COS(1.1739 + 5753.3849*L116/10)+1576*COS(2.8469 + 7860.4194*L116/10)+925*COS(5.453 + 11506.77*L116/10)+542*COS(4.564 + 3930.21*L116/10)+472*COS(3.661 + 5884.927*L116/10)+346*COS(0.964 + 5507.553*L116/10)+329*COS(5.9 + 5223.694*L116/10)+307*COS(0.299 + 5573.143*L116/10)+243*COS(4.273 + 11790.629*L116/10)+212*COS(5.847 + 1577.344*L116/10)+186*COS(5.022 + 10977.079*L116/10)+175*COS(3.012 + 18849.228*L116/10)+110*COS(5.055 + 5486.778*L116/10)+98*COS(0.89 + 6069.78*L116/10)+86*COS(5.69 + 15720.84*L116/10)+86*COS(1.27 + 161000.69*L116/10)+65*COS(0.27 + 17260.15*L116/10)+63*COS(0.92 + 529.69*L116/10)+57*COS(2.01 + 83996.85*L116/10)+56*COS(5.24 + 71430.7*L116/10)+49*COS(3.25 + 2544.31*L116/10)+47*COS(2.58 + 775.52*L116/10)+45*COS(5.54 + 9437.76*L116/10)+43*COS(6.01 + 6275.96*L116/10)+39*COS(5.36 + 4694*L116/10)+38*COS(2.39 + 8827.39*L116/10)+37*COS(0.83 + 19651.05*L116/10)+37*COS(4.9 + 12139.55*L116/10)+36*COS(1.67 + 12036.46*L116/10)+35*COS(1.84 + 2942.46*L116/10)+33*COS(0.24 + 7084.9*L116/10)+32*COS(0.18 + 5088.63*L116/10)+32*COS(1.78 + 398.15*L116/10)+28*COS(1.21 + 6286.6*L116/10)+28*COS(1.9 + 6279.55*L116/10)+26*COS(4.59 + 10447.39*L116/10) +24.6*COS(3.787 + 8429.241*L116/10)+23.6*COS(0.269 + 796.3*L116/10)+27.8*COS(1.899 + 6279.55*L116/10)+23.9*COS(4.996 + 5856.48*L116/10)+20.3*COS(4.653 + 2146.165*L116/10))/100000000 + (103019*COS(1.10749 + 6283.07585*L116/10) +1721*COS(1.0644 + 12566.1517*L116/10) +702*COS(3.142 + 0*L116/10) +32*COS(1.02 + 18849.23*L116/10) +31*COS(2.84 + 5507.55*L116/10) +25*COS(1.32 + 5223.69*L116/10) +18*COS(1.42 + 1577.34*L116/10) +10*COS(5.91 + 10977.08*L116/10) +9*COS(1.42 + 6275.96*L116/10) +9*COS(0.27 + 5486.78*L116/10))*L116/1000000000  + (4359*COS(5.7846 + 6283.0758*L116/10)*L116^2+124*COS(5.579 + 12566.152*L116/10)*L116^2)/10000000000</f>
        <v>1.0060098540411</v>
      </c>
      <c r="AE116" s="10" t="n">
        <f aca="false">2*959.63/AD116</f>
        <v>1907.79443391176</v>
      </c>
      <c r="AF116" s="0"/>
      <c r="AG116" s="0"/>
    </row>
    <row r="117" customFormat="false" ht="12.8" hidden="false" customHeight="false" outlineLevel="0" collapsed="false">
      <c r="D117" s="28" t="n">
        <f aca="false">K117-INT(275*E117/9)+IF($A$8="leap year",1,2)*INT((E117+9)/12)+30</f>
        <v>26</v>
      </c>
      <c r="E117" s="28" t="n">
        <f aca="false">IF(K117&lt;32,1,INT(9*(IF($A$8="leap year",1,2)+K117)/275+0.98))</f>
        <v>4</v>
      </c>
      <c r="F117" s="20" t="n">
        <f aca="false">ASIN(Y117)*180/PI()</f>
        <v>38.1796618316981</v>
      </c>
      <c r="G117" s="21" t="n">
        <f aca="false">F117+1.02/(TAN($A$10*(F117+10.3/(F117+5.11)))*60)</f>
        <v>38.201096968866</v>
      </c>
      <c r="H117" s="21" t="n">
        <f aca="false">IF(X117&gt;180,AB117-180,AB117+180)</f>
        <v>241.943147830676</v>
      </c>
      <c r="I117" s="13" t="n">
        <f aca="false">IF(ABS(4*(N117-0.0057183-V117))&lt;20,4*(N117-0.0057183-V117),4*(N117-0.0057183-V117-360))</f>
        <v>2.19200757937563</v>
      </c>
      <c r="J117" s="29" t="n">
        <f aca="false">INT(365.25*(IF(E117&gt;2,$A$5,$A$5-1)+4716))+INT(30.6001*(IF(E117&lt;3,E117+12,E117)+1))+D117+$C$2/24+2-INT(IF(E117&gt;2,$A$5,$A$5-1)/100)+INT(INT(IF(E117&gt;2,$A$5,$A$5-1)/100)/4)-1524.5</f>
        <v>2459696.125</v>
      </c>
      <c r="K117" s="7" t="n">
        <v>116</v>
      </c>
      <c r="L117" s="30" t="n">
        <f aca="false">(J117-2451545)/36525</f>
        <v>0.223165639972621</v>
      </c>
      <c r="M117" s="6" t="n">
        <f aca="false">MOD(357.5291 + 35999.0503*L117 - 0.0001559*L117^2 - 0.00000048*L117^3,360)</f>
        <v>111.280190836484</v>
      </c>
      <c r="N117" s="6" t="n">
        <f aca="false">MOD(280.46645 + 36000.76983*L117 + 0.0003032*L117^2,360)</f>
        <v>34.6013037192333</v>
      </c>
      <c r="O117" s="6" t="n">
        <f aca="false"> MOD((1.9146 - 0.004817*L117 - 0.000014*L117^2)*SIN(M117*$A$10) + (0.019993 - 0.000101*L117)*SIN(2*M117*$A$10) + 0.00029*SIN(3*M117*$A$10),360)</f>
        <v>1.76941881841002</v>
      </c>
      <c r="P117" s="6" t="n">
        <f aca="false">MOD(N117+O117,360)</f>
        <v>36.3707225376433</v>
      </c>
      <c r="Q117" s="31" t="n">
        <f aca="false">COS(P117*$A$10)</f>
        <v>0.805196922258396</v>
      </c>
      <c r="R117" s="7" t="n">
        <f aca="false">COS((23.4393-46.815*L117/3600)*$A$10)*SIN(P117*$A$10)</f>
        <v>0.544085670914819</v>
      </c>
      <c r="S117" s="7" t="n">
        <f aca="false">SIN((23.4393-46.815*L117/3600)*$A$10)*SIN(P117*$A$10)</f>
        <v>0.235857370227807</v>
      </c>
      <c r="T117" s="31" t="n">
        <f aca="false">SQRT(1-S117^2)</f>
        <v>0.9717876830405</v>
      </c>
      <c r="U117" s="6" t="n">
        <f aca="false">ATAN(S117/T117)/$A$10</f>
        <v>13.6421671927418</v>
      </c>
      <c r="V117" s="6" t="n">
        <f aca="false">IF(2*ATAN(R117/(Q117+T117))/$A$10&gt;0, 2*ATAN(R117/(Q117+T117))/$A$10, 2*ATAN(R117/(Q117+T117))/$A$10+360)</f>
        <v>34.0475835243894</v>
      </c>
      <c r="W117" s="6" t="n">
        <f aca="false"> MOD(280.46061837 + 360.98564736629*(J117-2451545) + 0.000387933*L117^2 - L117^3/3871000010  + $B$7,360)</f>
        <v>79.5955262407661</v>
      </c>
      <c r="X117" s="6" t="n">
        <f aca="false">IF(W117-V117&gt;0,W117-V117,W117-V117+360)</f>
        <v>45.5479427163766</v>
      </c>
      <c r="Y117" s="31" t="n">
        <f aca="false">SIN($A$10*$B$5)*SIN(U117*$A$10) +COS($A$10*$B$5)* COS(U117*$A$10)*COS(X117*$A$10)</f>
        <v>0.618129402352777</v>
      </c>
      <c r="Z117" s="6" t="n">
        <f aca="false">SIN($A$10*X117)</f>
        <v>0.713836691001071</v>
      </c>
      <c r="AA117" s="6" t="n">
        <f aca="false">COS($A$10*X117)*SIN($A$10*$B$5) - TAN($A$10*U117)*COS($A$10*$B$5)</f>
        <v>0.380462740771935</v>
      </c>
      <c r="AB117" s="6" t="n">
        <f aca="false">IF(OR(AND(Z117*AA117&gt;0), AND(Z117&lt;0,AA117&gt;0)), MOD(ATAN2(AA117,Z117)/$A$10+360,360),  ATAN2(AA117,Z117)/$A$10)</f>
        <v>61.9431478306759</v>
      </c>
      <c r="AC117" s="16" t="n">
        <f aca="false">P117-P116</f>
        <v>0.973464616742632</v>
      </c>
      <c r="AD117" s="17" t="n">
        <f aca="false">(100013989+1670700*COS(3.0984635 + 6283.07585*L117/10)+13956*COS(3.05525 + 12566.1517*L117/10)+3084*COS(5.1985 + 77713.7715*L117/10) +1628*COS(1.1739 + 5753.3849*L117/10)+1576*COS(2.8469 + 7860.4194*L117/10)+925*COS(5.453 + 11506.77*L117/10)+542*COS(4.564 + 3930.21*L117/10)+472*COS(3.661 + 5884.927*L117/10)+346*COS(0.964 + 5507.553*L117/10)+329*COS(5.9 + 5223.694*L117/10)+307*COS(0.299 + 5573.143*L117/10)+243*COS(4.273 + 11790.629*L117/10)+212*COS(5.847 + 1577.344*L117/10)+186*COS(5.022 + 10977.079*L117/10)+175*COS(3.012 + 18849.228*L117/10)+110*COS(5.055 + 5486.778*L117/10)+98*COS(0.89 + 6069.78*L117/10)+86*COS(5.69 + 15720.84*L117/10)+86*COS(1.27 + 161000.69*L117/10)+65*COS(0.27 + 17260.15*L117/10)+63*COS(0.92 + 529.69*L117/10)+57*COS(2.01 + 83996.85*L117/10)+56*COS(5.24 + 71430.7*L117/10)+49*COS(3.25 + 2544.31*L117/10)+47*COS(2.58 + 775.52*L117/10)+45*COS(5.54 + 9437.76*L117/10)+43*COS(6.01 + 6275.96*L117/10)+39*COS(5.36 + 4694*L117/10)+38*COS(2.39 + 8827.39*L117/10)+37*COS(0.83 + 19651.05*L117/10)+37*COS(4.9 + 12139.55*L117/10)+36*COS(1.67 + 12036.46*L117/10)+35*COS(1.84 + 2942.46*L117/10)+33*COS(0.24 + 7084.9*L117/10)+32*COS(0.18 + 5088.63*L117/10)+32*COS(1.78 + 398.15*L117/10)+28*COS(1.21 + 6286.6*L117/10)+28*COS(1.9 + 6279.55*L117/10)+26*COS(4.59 + 10447.39*L117/10) +24.6*COS(3.787 + 8429.241*L117/10)+23.6*COS(0.269 + 796.3*L117/10)+27.8*COS(1.899 + 6279.55*L117/10)+23.9*COS(4.996 + 5856.48*L117/10)+20.3*COS(4.653 + 2146.165*L117/10))/100000000 + (103019*COS(1.10749 + 6283.07585*L117/10) +1721*COS(1.0644 + 12566.1517*L117/10) +702*COS(3.142 + 0*L117/10) +32*COS(1.02 + 18849.23*L117/10) +31*COS(2.84 + 5507.55*L117/10) +25*COS(1.32 + 5223.69*L117/10) +18*COS(1.42 + 1577.34*L117/10) +10*COS(5.91 + 10977.08*L117/10) +9*COS(1.42 + 6275.96*L117/10) +9*COS(0.27 + 5486.78*L117/10))*L117/1000000000  + (4359*COS(5.7846 + 6283.0758*L117/10)*L117^2+124*COS(5.579 + 12566.152*L117/10)*L117^2)/10000000000</f>
        <v>1.0062813962802</v>
      </c>
      <c r="AE117" s="10" t="n">
        <f aca="false">2*959.63/AD117</f>
        <v>1907.27962088407</v>
      </c>
      <c r="AF117" s="0"/>
      <c r="AG117" s="0"/>
    </row>
    <row r="118" customFormat="false" ht="12.8" hidden="false" customHeight="false" outlineLevel="0" collapsed="false">
      <c r="D118" s="28" t="n">
        <f aca="false">K118-INT(275*E118/9)+IF($A$8="leap year",1,2)*INT((E118+9)/12)+30</f>
        <v>27</v>
      </c>
      <c r="E118" s="28" t="n">
        <f aca="false">IF(K118&lt;32,1,INT(9*(IF($A$8="leap year",1,2)+K118)/275+0.98))</f>
        <v>4</v>
      </c>
      <c r="F118" s="20" t="n">
        <f aca="false">ASIN(Y118)*180/PI()</f>
        <v>38.4160770292058</v>
      </c>
      <c r="G118" s="21" t="n">
        <f aca="false">F118+1.02/(TAN($A$10*(F118+10.3/(F118+5.11)))*60)</f>
        <v>38.4373324217525</v>
      </c>
      <c r="H118" s="21" t="n">
        <f aca="false">IF(X118&gt;180,AB118-180,AB118+180)</f>
        <v>242.219985482285</v>
      </c>
      <c r="I118" s="13" t="n">
        <f aca="false">IF(ABS(4*(N118-0.0057183-V118))&lt;20,4*(N118-0.0057183-V118),4*(N118-0.0057183-V118-360))</f>
        <v>2.34835038904788</v>
      </c>
      <c r="J118" s="29" t="n">
        <f aca="false">INT(365.25*(IF(E118&gt;2,$A$5,$A$5-1)+4716))+INT(30.6001*(IF(E118&lt;3,E118+12,E118)+1))+D118+$C$2/24+2-INT(IF(E118&gt;2,$A$5,$A$5-1)/100)+INT(INT(IF(E118&gt;2,$A$5,$A$5-1)/100)/4)-1524.5</f>
        <v>2459697.125</v>
      </c>
      <c r="K118" s="7" t="n">
        <v>117</v>
      </c>
      <c r="L118" s="30" t="n">
        <f aca="false">(J118-2451545)/36525</f>
        <v>0.223193018480493</v>
      </c>
      <c r="M118" s="6" t="n">
        <f aca="false">MOD(357.5291 + 35999.0503*L118 - 0.0001559*L118^2 - 0.00000048*L118^3,360)</f>
        <v>112.265791116577</v>
      </c>
      <c r="N118" s="6" t="n">
        <f aca="false">MOD(280.46645 + 36000.76983*L118 + 0.0003032*L118^2,360)</f>
        <v>35.5869510831035</v>
      </c>
      <c r="O118" s="6" t="n">
        <f aca="false"> MOD((1.9146 - 0.004817*L118 - 0.000014*L118^2)*SIN(M118*$A$10) + (0.019993 - 0.000101*L118)*SIN(2*M118*$A$10) + 0.00029*SIN(3*M118*$A$10),360)</f>
        <v>1.7567247931069</v>
      </c>
      <c r="P118" s="6" t="n">
        <f aca="false">MOD(N118+O118,360)</f>
        <v>37.3436758762104</v>
      </c>
      <c r="Q118" s="31" t="n">
        <f aca="false">COS(P118*$A$10)</f>
        <v>0.795011312190819</v>
      </c>
      <c r="R118" s="7" t="n">
        <f aca="false">COS((23.4393-46.815*L118/3600)*$A$10)*SIN(P118*$A$10)</f>
        <v>0.556551852918924</v>
      </c>
      <c r="S118" s="7" t="n">
        <f aca="false">SIN((23.4393-46.815*L118/3600)*$A$10)*SIN(P118*$A$10)</f>
        <v>0.241261369682642</v>
      </c>
      <c r="T118" s="31" t="n">
        <f aca="false">SQRT(1-S118^2)</f>
        <v>0.970460175122532</v>
      </c>
      <c r="U118" s="6" t="n">
        <f aca="false">ATAN(S118/T118)/$A$10</f>
        <v>13.9609993757422</v>
      </c>
      <c r="V118" s="6" t="n">
        <f aca="false">IF(2*ATAN(R118/(Q118+T118))/$A$10&gt;0, 2*ATAN(R118/(Q118+T118))/$A$10, 2*ATAN(R118/(Q118+T118))/$A$10+360)</f>
        <v>34.9941451858415</v>
      </c>
      <c r="W118" s="6" t="n">
        <f aca="false"> MOD(280.46061837 + 360.98564736629*(J118-2451545) + 0.000387933*L118^2 - L118^3/3871000010  + $B$7,360)</f>
        <v>80.5811736118048</v>
      </c>
      <c r="X118" s="6" t="n">
        <f aca="false">IF(W118-V118&gt;0,W118-V118,W118-V118+360)</f>
        <v>45.5870284259633</v>
      </c>
      <c r="Y118" s="31" t="n">
        <f aca="false">SIN($A$10*$B$5)*SIN(U118*$A$10) +COS($A$10*$B$5)* COS(U118*$A$10)*COS(X118*$A$10)</f>
        <v>0.621367657928858</v>
      </c>
      <c r="Z118" s="6" t="n">
        <f aca="false">SIN($A$10*X118)</f>
        <v>0.71431425986916</v>
      </c>
      <c r="AA118" s="6" t="n">
        <f aca="false">COS($A$10*X118)*SIN($A$10*$B$5) - TAN($A$10*U118)*COS($A$10*$B$5)</f>
        <v>0.376296819492045</v>
      </c>
      <c r="AB118" s="6" t="n">
        <f aca="false">IF(OR(AND(Z118*AA118&gt;0), AND(Z118&lt;0,AA118&gt;0)), MOD(ATAN2(AA118,Z118)/$A$10+360,360),  ATAN2(AA118,Z118)/$A$10)</f>
        <v>62.2199854822851</v>
      </c>
      <c r="AC118" s="16" t="n">
        <f aca="false">P118-P117</f>
        <v>0.972953338567038</v>
      </c>
      <c r="AD118" s="17" t="n">
        <f aca="false">(100013989+1670700*COS(3.0984635 + 6283.07585*L118/10)+13956*COS(3.05525 + 12566.1517*L118/10)+3084*COS(5.1985 + 77713.7715*L118/10) +1628*COS(1.1739 + 5753.3849*L118/10)+1576*COS(2.8469 + 7860.4194*L118/10)+925*COS(5.453 + 11506.77*L118/10)+542*COS(4.564 + 3930.21*L118/10)+472*COS(3.661 + 5884.927*L118/10)+346*COS(0.964 + 5507.553*L118/10)+329*COS(5.9 + 5223.694*L118/10)+307*COS(0.299 + 5573.143*L118/10)+243*COS(4.273 + 11790.629*L118/10)+212*COS(5.847 + 1577.344*L118/10)+186*COS(5.022 + 10977.079*L118/10)+175*COS(3.012 + 18849.228*L118/10)+110*COS(5.055 + 5486.778*L118/10)+98*COS(0.89 + 6069.78*L118/10)+86*COS(5.69 + 15720.84*L118/10)+86*COS(1.27 + 161000.69*L118/10)+65*COS(0.27 + 17260.15*L118/10)+63*COS(0.92 + 529.69*L118/10)+57*COS(2.01 + 83996.85*L118/10)+56*COS(5.24 + 71430.7*L118/10)+49*COS(3.25 + 2544.31*L118/10)+47*COS(2.58 + 775.52*L118/10)+45*COS(5.54 + 9437.76*L118/10)+43*COS(6.01 + 6275.96*L118/10)+39*COS(5.36 + 4694*L118/10)+38*COS(2.39 + 8827.39*L118/10)+37*COS(0.83 + 19651.05*L118/10)+37*COS(4.9 + 12139.55*L118/10)+36*COS(1.67 + 12036.46*L118/10)+35*COS(1.84 + 2942.46*L118/10)+33*COS(0.24 + 7084.9*L118/10)+32*COS(0.18 + 5088.63*L118/10)+32*COS(1.78 + 398.15*L118/10)+28*COS(1.21 + 6286.6*L118/10)+28*COS(1.9 + 6279.55*L118/10)+26*COS(4.59 + 10447.39*L118/10) +24.6*COS(3.787 + 8429.241*L118/10)+23.6*COS(0.269 + 796.3*L118/10)+27.8*COS(1.899 + 6279.55*L118/10)+23.9*COS(4.996 + 5856.48*L118/10)+20.3*COS(4.653 + 2146.165*L118/10))/100000000 + (103019*COS(1.10749 + 6283.07585*L118/10) +1721*COS(1.0644 + 12566.1517*L118/10) +702*COS(3.142 + 0*L118/10) +32*COS(1.02 + 18849.23*L118/10) +31*COS(2.84 + 5507.55*L118/10) +25*COS(1.32 + 5223.69*L118/10) +18*COS(1.42 + 1577.34*L118/10) +10*COS(5.91 + 10977.08*L118/10) +9*COS(1.42 + 6275.96*L118/10) +9*COS(0.27 + 5486.78*L118/10))*L118/1000000000  + (4359*COS(5.7846 + 6283.0758*L118/10)*L118^2+124*COS(5.579 + 12566.152*L118/10)*L118^2)/10000000000</f>
        <v>1.00655009800404</v>
      </c>
      <c r="AE118" s="10" t="n">
        <f aca="false">2*959.63/AD118</f>
        <v>1906.77046657275</v>
      </c>
      <c r="AF118" s="0"/>
      <c r="AG118" s="0"/>
    </row>
    <row r="119" customFormat="false" ht="12.8" hidden="false" customHeight="false" outlineLevel="0" collapsed="false">
      <c r="D119" s="28" t="n">
        <f aca="false">K119-INT(275*E119/9)+IF($A$8="leap year",1,2)*INT((E119+9)/12)+30</f>
        <v>28</v>
      </c>
      <c r="E119" s="28" t="n">
        <f aca="false">IF(K119&lt;32,1,INT(9*(IF($A$8="leap year",1,2)+K119)/275+0.98))</f>
        <v>4</v>
      </c>
      <c r="F119" s="20" t="n">
        <f aca="false">ASIN(Y119)*180/PI()</f>
        <v>38.6500068104238</v>
      </c>
      <c r="G119" s="21" t="n">
        <f aca="false">F119+1.02/(TAN($A$10*(F119+10.3/(F119+5.11)))*60)</f>
        <v>38.6710861440175</v>
      </c>
      <c r="H119" s="21" t="n">
        <f aca="false">IF(X119&gt;180,AB119-180,AB119+180)</f>
        <v>242.493526429624</v>
      </c>
      <c r="I119" s="13" t="n">
        <f aca="false">IF(ABS(4*(N119-0.0057183-V119))&lt;20,4*(N119-0.0057183-V119),4*(N119-0.0057183-V119-360))</f>
        <v>2.49624529883616</v>
      </c>
      <c r="J119" s="29" t="n">
        <f aca="false">INT(365.25*(IF(E119&gt;2,$A$5,$A$5-1)+4716))+INT(30.6001*(IF(E119&lt;3,E119+12,E119)+1))+D119+$C$2/24+2-INT(IF(E119&gt;2,$A$5,$A$5-1)/100)+INT(INT(IF(E119&gt;2,$A$5,$A$5-1)/100)/4)-1524.5</f>
        <v>2459698.125</v>
      </c>
      <c r="K119" s="7" t="n">
        <v>118</v>
      </c>
      <c r="L119" s="30" t="n">
        <f aca="false">(J119-2451545)/36525</f>
        <v>0.223220396988364</v>
      </c>
      <c r="M119" s="6" t="n">
        <f aca="false">MOD(357.5291 + 35999.0503*L119 - 0.0001559*L119^2 - 0.00000048*L119^3,360)</f>
        <v>113.251391396667</v>
      </c>
      <c r="N119" s="6" t="n">
        <f aca="false">MOD(280.46645 + 36000.76983*L119 + 0.0003032*L119^2,360)</f>
        <v>36.5725984469736</v>
      </c>
      <c r="O119" s="6" t="n">
        <f aca="false"> MOD((1.9146 - 0.004817*L119 - 0.000014*L119^2)*SIN(M119*$A$10) + (0.019993 - 0.000101*L119)*SIN(2*M119*$A$10) + 0.00029*SIN(3*M119*$A$10),360)</f>
        <v>1.74352365568906</v>
      </c>
      <c r="P119" s="6" t="n">
        <f aca="false">MOD(N119+O119,360)</f>
        <v>38.3161221026627</v>
      </c>
      <c r="Q119" s="31" t="n">
        <f aca="false">COS(P119*$A$10)</f>
        <v>0.784601943704439</v>
      </c>
      <c r="R119" s="7" t="n">
        <f aca="false">COS((23.4393-46.815*L119/3600)*$A$10)*SIN(P119*$A$10)</f>
        <v>0.568851178749541</v>
      </c>
      <c r="S119" s="7" t="n">
        <f aca="false">SIN((23.4393-46.815*L119/3600)*$A$10)*SIN(P119*$A$10)</f>
        <v>0.246593037960269</v>
      </c>
      <c r="T119" s="31" t="n">
        <f aca="false">SQRT(1-S119^2)</f>
        <v>0.969119122517725</v>
      </c>
      <c r="U119" s="6" t="n">
        <f aca="false">ATAN(S119/T119)/$A$10</f>
        <v>14.2759968816501</v>
      </c>
      <c r="V119" s="6" t="n">
        <f aca="false">IF(2*ATAN(R119/(Q119+T119))/$A$10&gt;0, 2*ATAN(R119/(Q119+T119))/$A$10, 2*ATAN(R119/(Q119+T119))/$A$10+360)</f>
        <v>35.9428188222646</v>
      </c>
      <c r="W119" s="6" t="n">
        <f aca="false"> MOD(280.46061837 + 360.98564736629*(J119-2451545) + 0.000387933*L119^2 - L119^3/3871000010  + $B$7,360)</f>
        <v>81.5668209828436</v>
      </c>
      <c r="X119" s="6" t="n">
        <f aca="false">IF(W119-V119&gt;0,W119-V119,W119-V119+360)</f>
        <v>45.624002160579</v>
      </c>
      <c r="Y119" s="31" t="n">
        <f aca="false">SIN($A$10*$B$5)*SIN(U119*$A$10) +COS($A$10*$B$5)* COS(U119*$A$10)*COS(X119*$A$10)</f>
        <v>0.624561457168015</v>
      </c>
      <c r="Z119" s="6" t="n">
        <f aca="false">SIN($A$10*X119)</f>
        <v>0.714765717610884</v>
      </c>
      <c r="AA119" s="6" t="n">
        <f aca="false">COS($A$10*X119)*SIN($A$10*$B$5) - TAN($A$10*U119)*COS($A$10*$B$5)</f>
        <v>0.372186129963167</v>
      </c>
      <c r="AB119" s="6" t="n">
        <f aca="false">IF(OR(AND(Z119*AA119&gt;0), AND(Z119&lt;0,AA119&gt;0)), MOD(ATAN2(AA119,Z119)/$A$10+360,360),  ATAN2(AA119,Z119)/$A$10)</f>
        <v>62.4935264296238</v>
      </c>
      <c r="AC119" s="16" t="n">
        <f aca="false">P119-P118</f>
        <v>0.97244622645232</v>
      </c>
      <c r="AD119" s="17" t="n">
        <f aca="false">(100013989+1670700*COS(3.0984635 + 6283.07585*L119/10)+13956*COS(3.05525 + 12566.1517*L119/10)+3084*COS(5.1985 + 77713.7715*L119/10) +1628*COS(1.1739 + 5753.3849*L119/10)+1576*COS(2.8469 + 7860.4194*L119/10)+925*COS(5.453 + 11506.77*L119/10)+542*COS(4.564 + 3930.21*L119/10)+472*COS(3.661 + 5884.927*L119/10)+346*COS(0.964 + 5507.553*L119/10)+329*COS(5.9 + 5223.694*L119/10)+307*COS(0.299 + 5573.143*L119/10)+243*COS(4.273 + 11790.629*L119/10)+212*COS(5.847 + 1577.344*L119/10)+186*COS(5.022 + 10977.079*L119/10)+175*COS(3.012 + 18849.228*L119/10)+110*COS(5.055 + 5486.778*L119/10)+98*COS(0.89 + 6069.78*L119/10)+86*COS(5.69 + 15720.84*L119/10)+86*COS(1.27 + 161000.69*L119/10)+65*COS(0.27 + 17260.15*L119/10)+63*COS(0.92 + 529.69*L119/10)+57*COS(2.01 + 83996.85*L119/10)+56*COS(5.24 + 71430.7*L119/10)+49*COS(3.25 + 2544.31*L119/10)+47*COS(2.58 + 775.52*L119/10)+45*COS(5.54 + 9437.76*L119/10)+43*COS(6.01 + 6275.96*L119/10)+39*COS(5.36 + 4694*L119/10)+38*COS(2.39 + 8827.39*L119/10)+37*COS(0.83 + 19651.05*L119/10)+37*COS(4.9 + 12139.55*L119/10)+36*COS(1.67 + 12036.46*L119/10)+35*COS(1.84 + 2942.46*L119/10)+33*COS(0.24 + 7084.9*L119/10)+32*COS(0.18 + 5088.63*L119/10)+32*COS(1.78 + 398.15*L119/10)+28*COS(1.21 + 6286.6*L119/10)+28*COS(1.9 + 6279.55*L119/10)+26*COS(4.59 + 10447.39*L119/10) +24.6*COS(3.787 + 8429.241*L119/10)+23.6*COS(0.269 + 796.3*L119/10)+27.8*COS(1.899 + 6279.55*L119/10)+23.9*COS(4.996 + 5856.48*L119/10)+20.3*COS(4.653 + 2146.165*L119/10))/100000000 + (103019*COS(1.10749 + 6283.07585*L119/10) +1721*COS(1.0644 + 12566.1517*L119/10) +702*COS(3.142 + 0*L119/10) +32*COS(1.02 + 18849.23*L119/10) +31*COS(2.84 + 5507.55*L119/10) +25*COS(1.32 + 5223.69*L119/10) +18*COS(1.42 + 1577.34*L119/10) +10*COS(5.91 + 10977.08*L119/10) +9*COS(1.42 + 6275.96*L119/10) +9*COS(0.27 + 5486.78*L119/10))*L119/1000000000  + (4359*COS(5.7846 + 6283.0758*L119/10)*L119^2+124*COS(5.579 + 12566.152*L119/10)*L119^2)/10000000000</f>
        <v>1.00681569157395</v>
      </c>
      <c r="AE119" s="10" t="n">
        <f aca="false">2*959.63/AD119</f>
        <v>1906.26746887469</v>
      </c>
      <c r="AF119" s="0"/>
      <c r="AG119" s="0"/>
    </row>
    <row r="120" customFormat="false" ht="12.8" hidden="false" customHeight="false" outlineLevel="0" collapsed="false">
      <c r="D120" s="28" t="n">
        <f aca="false">K120-INT(275*E120/9)+IF($A$8="leap year",1,2)*INT((E120+9)/12)+30</f>
        <v>29</v>
      </c>
      <c r="E120" s="28" t="n">
        <f aca="false">IF(K120&lt;32,1,INT(9*(IF($A$8="leap year",1,2)+K120)/275+0.98))</f>
        <v>4</v>
      </c>
      <c r="F120" s="20" t="n">
        <f aca="false">ASIN(Y120)*180/PI()</f>
        <v>38.8814209720685</v>
      </c>
      <c r="G120" s="21" t="n">
        <f aca="false">F120+1.02/(TAN($A$10*(F120+10.3/(F120+5.11)))*60)</f>
        <v>38.9023278660004</v>
      </c>
      <c r="H120" s="21" t="n">
        <f aca="false">IF(X120&gt;180,AB120-180,AB120+180)</f>
        <v>242.763624030518</v>
      </c>
      <c r="I120" s="13" t="n">
        <f aca="false">IF(ABS(4*(N120-0.0057183-V120))&lt;20,4*(N120-0.0057183-V120),4*(N120-0.0057183-V120-360))</f>
        <v>2.63554278052408</v>
      </c>
      <c r="J120" s="29" t="n">
        <f aca="false">INT(365.25*(IF(E120&gt;2,$A$5,$A$5-1)+4716))+INT(30.6001*(IF(E120&lt;3,E120+12,E120)+1))+D120+$C$2/24+2-INT(IF(E120&gt;2,$A$5,$A$5-1)/100)+INT(INT(IF(E120&gt;2,$A$5,$A$5-1)/100)/4)-1524.5</f>
        <v>2459699.125</v>
      </c>
      <c r="K120" s="7" t="n">
        <v>119</v>
      </c>
      <c r="L120" s="30" t="n">
        <f aca="false">(J120-2451545)/36525</f>
        <v>0.223247775496235</v>
      </c>
      <c r="M120" s="6" t="n">
        <f aca="false">MOD(357.5291 + 35999.0503*L120 - 0.0001559*L120^2 - 0.00000048*L120^3,360)</f>
        <v>114.236991676758</v>
      </c>
      <c r="N120" s="6" t="n">
        <f aca="false">MOD(280.46645 + 36000.76983*L120 + 0.0003032*L120^2,360)</f>
        <v>37.5582458108438</v>
      </c>
      <c r="O120" s="6" t="n">
        <f aca="false"> MOD((1.9146 - 0.004817*L120 - 0.000014*L120^2)*SIN(M120*$A$10) + (0.019993 - 0.000101*L120)*SIN(2*M120*$A$10) + 0.00029*SIN(3*M120*$A$10),360)</f>
        <v>1.72981970684036</v>
      </c>
      <c r="P120" s="6" t="n">
        <f aca="false">MOD(N120+O120,360)</f>
        <v>39.2880655176842</v>
      </c>
      <c r="Q120" s="31" t="n">
        <f aca="false">COS(P120*$A$10)</f>
        <v>0.773972123647331</v>
      </c>
      <c r="R120" s="7" t="n">
        <f aca="false">COS((23.4393-46.815*L120/3600)*$A$10)*SIN(P120*$A$10)</f>
        <v>0.580980412390587</v>
      </c>
      <c r="S120" s="7" t="n">
        <f aca="false">SIN((23.4393-46.815*L120/3600)*$A$10)*SIN(P120*$A$10)</f>
        <v>0.251850972273892</v>
      </c>
      <c r="T120" s="31" t="n">
        <f aca="false">SQRT(1-S120^2)</f>
        <v>0.96776602945376</v>
      </c>
      <c r="U120" s="6" t="n">
        <f aca="false">ATAN(S120/T120)/$A$10</f>
        <v>14.5870702613099</v>
      </c>
      <c r="V120" s="6" t="n">
        <f aca="false">IF(2*ATAN(R120/(Q120+T120))/$A$10&gt;0, 2*ATAN(R120/(Q120+T120))/$A$10, 2*ATAN(R120/(Q120+T120))/$A$10+360)</f>
        <v>36.8936418157128</v>
      </c>
      <c r="W120" s="6" t="n">
        <f aca="false"> MOD(280.46061837 + 360.98564736629*(J120-2451545) + 0.000387933*L120^2 - L120^3/3871000010  + $B$7,360)</f>
        <v>82.5524683538824</v>
      </c>
      <c r="X120" s="6" t="n">
        <f aca="false">IF(W120-V120&gt;0,W120-V120,W120-V120+360)</f>
        <v>45.6588265381697</v>
      </c>
      <c r="Y120" s="31" t="n">
        <f aca="false">SIN($A$10*$B$5)*SIN(U120*$A$10) +COS($A$10*$B$5)* COS(U120*$A$10)*COS(X120*$A$10)</f>
        <v>0.627710667461869</v>
      </c>
      <c r="Z120" s="6" t="n">
        <f aca="false">SIN($A$10*X120)</f>
        <v>0.715190659017973</v>
      </c>
      <c r="AA120" s="6" t="n">
        <f aca="false">COS($A$10*X120)*SIN($A$10*$B$5) - TAN($A$10*U120)*COS($A$10*$B$5)</f>
        <v>0.368132248735808</v>
      </c>
      <c r="AB120" s="6" t="n">
        <f aca="false">IF(OR(AND(Z120*AA120&gt;0), AND(Z120&lt;0,AA120&gt;0)), MOD(ATAN2(AA120,Z120)/$A$10+360,360),  ATAN2(AA120,Z120)/$A$10)</f>
        <v>62.7636240305177</v>
      </c>
      <c r="AC120" s="16" t="n">
        <f aca="false">P120-P119</f>
        <v>0.971943415021457</v>
      </c>
      <c r="AD120" s="17" t="n">
        <f aca="false">(100013989+1670700*COS(3.0984635 + 6283.07585*L120/10)+13956*COS(3.05525 + 12566.1517*L120/10)+3084*COS(5.1985 + 77713.7715*L120/10) +1628*COS(1.1739 + 5753.3849*L120/10)+1576*COS(2.8469 + 7860.4194*L120/10)+925*COS(5.453 + 11506.77*L120/10)+542*COS(4.564 + 3930.21*L120/10)+472*COS(3.661 + 5884.927*L120/10)+346*COS(0.964 + 5507.553*L120/10)+329*COS(5.9 + 5223.694*L120/10)+307*COS(0.299 + 5573.143*L120/10)+243*COS(4.273 + 11790.629*L120/10)+212*COS(5.847 + 1577.344*L120/10)+186*COS(5.022 + 10977.079*L120/10)+175*COS(3.012 + 18849.228*L120/10)+110*COS(5.055 + 5486.778*L120/10)+98*COS(0.89 + 6069.78*L120/10)+86*COS(5.69 + 15720.84*L120/10)+86*COS(1.27 + 161000.69*L120/10)+65*COS(0.27 + 17260.15*L120/10)+63*COS(0.92 + 529.69*L120/10)+57*COS(2.01 + 83996.85*L120/10)+56*COS(5.24 + 71430.7*L120/10)+49*COS(3.25 + 2544.31*L120/10)+47*COS(2.58 + 775.52*L120/10)+45*COS(5.54 + 9437.76*L120/10)+43*COS(6.01 + 6275.96*L120/10)+39*COS(5.36 + 4694*L120/10)+38*COS(2.39 + 8827.39*L120/10)+37*COS(0.83 + 19651.05*L120/10)+37*COS(4.9 + 12139.55*L120/10)+36*COS(1.67 + 12036.46*L120/10)+35*COS(1.84 + 2942.46*L120/10)+33*COS(0.24 + 7084.9*L120/10)+32*COS(0.18 + 5088.63*L120/10)+32*COS(1.78 + 398.15*L120/10)+28*COS(1.21 + 6286.6*L120/10)+28*COS(1.9 + 6279.55*L120/10)+26*COS(4.59 + 10447.39*L120/10) +24.6*COS(3.787 + 8429.241*L120/10)+23.6*COS(0.269 + 796.3*L120/10)+27.8*COS(1.899 + 6279.55*L120/10)+23.9*COS(4.996 + 5856.48*L120/10)+20.3*COS(4.653 + 2146.165*L120/10))/100000000 + (103019*COS(1.10749 + 6283.07585*L120/10) +1721*COS(1.0644 + 12566.1517*L120/10) +702*COS(3.142 + 0*L120/10) +32*COS(1.02 + 18849.23*L120/10) +31*COS(2.84 + 5507.55*L120/10) +25*COS(1.32 + 5223.69*L120/10) +18*COS(1.42 + 1577.34*L120/10) +10*COS(5.91 + 10977.08*L120/10) +9*COS(1.42 + 6275.96*L120/10) +9*COS(0.27 + 5486.78*L120/10))*L120/1000000000  + (4359*COS(5.7846 + 6283.0758*L120/10)*L120^2+124*COS(5.579 + 12566.152*L120/10)*L120^2)/10000000000</f>
        <v>1.0070779794659</v>
      </c>
      <c r="AE120" s="10" t="n">
        <f aca="false">2*959.63/AD120</f>
        <v>1905.77099205154</v>
      </c>
      <c r="AF120" s="0"/>
      <c r="AG120" s="0"/>
    </row>
    <row r="121" customFormat="false" ht="12.8" hidden="false" customHeight="false" outlineLevel="0" collapsed="false">
      <c r="D121" s="28" t="n">
        <f aca="false">K121-INT(275*E121/9)+IF($A$8="leap year",1,2)*INT((E121+9)/12)+30</f>
        <v>30</v>
      </c>
      <c r="E121" s="28" t="n">
        <f aca="false">IF(K121&lt;32,1,INT(9*(IF($A$8="leap year",1,2)+K121)/275+0.98))</f>
        <v>4</v>
      </c>
      <c r="F121" s="20" t="n">
        <f aca="false">ASIN(Y121)*180/PI()</f>
        <v>39.1102889483182</v>
      </c>
      <c r="G121" s="21" t="n">
        <f aca="false">F121+1.02/(TAN($A$10*(F121+10.3/(F121+5.11)))*60)</f>
        <v>39.1310269582498</v>
      </c>
      <c r="H121" s="21" t="n">
        <f aca="false">IF(X121&gt;180,AB121-180,AB121+180)</f>
        <v>243.030132475916</v>
      </c>
      <c r="I121" s="13" t="n">
        <f aca="false">IF(ABS(4*(N121-0.0057183-V121))&lt;20,4*(N121-0.0057183-V121),4*(N121-0.0057183-V121-360))</f>
        <v>2.76610328817333</v>
      </c>
      <c r="J121" s="29" t="n">
        <f aca="false">INT(365.25*(IF(E121&gt;2,$A$5,$A$5-1)+4716))+INT(30.6001*(IF(E121&lt;3,E121+12,E121)+1))+D121+$C$2/24+2-INT(IF(E121&gt;2,$A$5,$A$5-1)/100)+INT(INT(IF(E121&gt;2,$A$5,$A$5-1)/100)/4)-1524.5</f>
        <v>2459700.125</v>
      </c>
      <c r="K121" s="7" t="n">
        <v>120</v>
      </c>
      <c r="L121" s="30" t="n">
        <f aca="false">(J121-2451545)/36525</f>
        <v>0.223275154004107</v>
      </c>
      <c r="M121" s="6" t="n">
        <f aca="false">MOD(357.5291 + 35999.0503*L121 - 0.0001559*L121^2 - 0.00000048*L121^3,360)</f>
        <v>115.22259195685</v>
      </c>
      <c r="N121" s="6" t="n">
        <f aca="false">MOD(280.46645 + 36000.76983*L121 + 0.0003032*L121^2,360)</f>
        <v>38.543893174714</v>
      </c>
      <c r="O121" s="6" t="n">
        <f aca="false"> MOD((1.9146 - 0.004817*L121 - 0.000014*L121^2)*SIN(M121*$A$10) + (0.019993 - 0.000101*L121)*SIN(2*M121*$A$10) + 0.00029*SIN(3*M121*$A$10),360)</f>
        <v>1.71561738017535</v>
      </c>
      <c r="P121" s="6" t="n">
        <f aca="false">MOD(N121+O121,360)</f>
        <v>40.2595105548893</v>
      </c>
      <c r="Q121" s="31" t="n">
        <f aca="false">COS(P121*$A$10)</f>
        <v>0.76312520882822</v>
      </c>
      <c r="R121" s="7" t="n">
        <f aca="false">COS((23.4393-46.815*L121/3600)*$A$10)*SIN(P121*$A$10)</f>
        <v>0.592936374485555</v>
      </c>
      <c r="S121" s="7" t="n">
        <f aca="false">SIN((23.4393-46.815*L121/3600)*$A$10)*SIN(P121*$A$10)</f>
        <v>0.257033794398346</v>
      </c>
      <c r="T121" s="31" t="n">
        <f aca="false">SQRT(1-S121^2)</f>
        <v>0.966402415423921</v>
      </c>
      <c r="U121" s="6" t="n">
        <f aca="false">ATAN(S121/T121)/$A$10</f>
        <v>14.8941305111513</v>
      </c>
      <c r="V121" s="6" t="n">
        <f aca="false">IF(2*ATAN(R121/(Q121+T121))/$A$10&gt;0, 2*ATAN(R121/(Q121+T121))/$A$10, 2*ATAN(R121/(Q121+T121))/$A$10+360)</f>
        <v>37.8466490526706</v>
      </c>
      <c r="W121" s="6" t="n">
        <f aca="false"> MOD(280.46061837 + 360.98564736629*(J121-2451545) + 0.000387933*L121^2 - L121^3/3871000010  + $B$7,360)</f>
        <v>83.5381157253869</v>
      </c>
      <c r="X121" s="6" t="n">
        <f aca="false">IF(W121-V121&gt;0,W121-V121,W121-V121+360)</f>
        <v>45.6914666727163</v>
      </c>
      <c r="Y121" s="31" t="n">
        <f aca="false">SIN($A$10*$B$5)*SIN(U121*$A$10) +COS($A$10*$B$5)* COS(U121*$A$10)*COS(X121*$A$10)</f>
        <v>0.630815156590443</v>
      </c>
      <c r="Z121" s="6" t="n">
        <f aca="false">SIN($A$10*X121)</f>
        <v>0.715588707525385</v>
      </c>
      <c r="AA121" s="6" t="n">
        <f aca="false">COS($A$10*X121)*SIN($A$10*$B$5) - TAN($A$10*U121)*COS($A$10*$B$5)</f>
        <v>0.364136745996571</v>
      </c>
      <c r="AB121" s="6" t="n">
        <f aca="false">IF(OR(AND(Z121*AA121&gt;0), AND(Z121&lt;0,AA121&gt;0)), MOD(ATAN2(AA121,Z121)/$A$10+360,360),  ATAN2(AA121,Z121)/$A$10)</f>
        <v>63.0301324759157</v>
      </c>
      <c r="AC121" s="16" t="n">
        <f aca="false">P121-P120</f>
        <v>0.97144503720515</v>
      </c>
      <c r="AD121" s="17" t="n">
        <f aca="false">(100013989+1670700*COS(3.0984635 + 6283.07585*L121/10)+13956*COS(3.05525 + 12566.1517*L121/10)+3084*COS(5.1985 + 77713.7715*L121/10) +1628*COS(1.1739 + 5753.3849*L121/10)+1576*COS(2.8469 + 7860.4194*L121/10)+925*COS(5.453 + 11506.77*L121/10)+542*COS(4.564 + 3930.21*L121/10)+472*COS(3.661 + 5884.927*L121/10)+346*COS(0.964 + 5507.553*L121/10)+329*COS(5.9 + 5223.694*L121/10)+307*COS(0.299 + 5573.143*L121/10)+243*COS(4.273 + 11790.629*L121/10)+212*COS(5.847 + 1577.344*L121/10)+186*COS(5.022 + 10977.079*L121/10)+175*COS(3.012 + 18849.228*L121/10)+110*COS(5.055 + 5486.778*L121/10)+98*COS(0.89 + 6069.78*L121/10)+86*COS(5.69 + 15720.84*L121/10)+86*COS(1.27 + 161000.69*L121/10)+65*COS(0.27 + 17260.15*L121/10)+63*COS(0.92 + 529.69*L121/10)+57*COS(2.01 + 83996.85*L121/10)+56*COS(5.24 + 71430.7*L121/10)+49*COS(3.25 + 2544.31*L121/10)+47*COS(2.58 + 775.52*L121/10)+45*COS(5.54 + 9437.76*L121/10)+43*COS(6.01 + 6275.96*L121/10)+39*COS(5.36 + 4694*L121/10)+38*COS(2.39 + 8827.39*L121/10)+37*COS(0.83 + 19651.05*L121/10)+37*COS(4.9 + 12139.55*L121/10)+36*COS(1.67 + 12036.46*L121/10)+35*COS(1.84 + 2942.46*L121/10)+33*COS(0.24 + 7084.9*L121/10)+32*COS(0.18 + 5088.63*L121/10)+32*COS(1.78 + 398.15*L121/10)+28*COS(1.21 + 6286.6*L121/10)+28*COS(1.9 + 6279.55*L121/10)+26*COS(4.59 + 10447.39*L121/10) +24.6*COS(3.787 + 8429.241*L121/10)+23.6*COS(0.269 + 796.3*L121/10)+27.8*COS(1.899 + 6279.55*L121/10)+23.9*COS(4.996 + 5856.48*L121/10)+20.3*COS(4.653 + 2146.165*L121/10))/100000000 + (103019*COS(1.10749 + 6283.07585*L121/10) +1721*COS(1.0644 + 12566.1517*L121/10) +702*COS(3.142 + 0*L121/10) +32*COS(1.02 + 18849.23*L121/10) +31*COS(2.84 + 5507.55*L121/10) +25*COS(1.32 + 5223.69*L121/10) +18*COS(1.42 + 1577.34*L121/10) +10*COS(5.91 + 10977.08*L121/10) +9*COS(1.42 + 6275.96*L121/10) +9*COS(0.27 + 5486.78*L121/10))*L121/1000000000  + (4359*COS(5.7846 + 6283.0758*L121/10)*L121^2+124*COS(5.579 + 12566.152*L121/10)*L121^2)/10000000000</f>
        <v>1.00733683144131</v>
      </c>
      <c r="AE121" s="10" t="n">
        <f aca="false">2*959.63/AD121</f>
        <v>1905.2812724557</v>
      </c>
      <c r="AF121" s="0"/>
      <c r="AG121" s="0"/>
    </row>
    <row r="122" customFormat="false" ht="12.8" hidden="false" customHeight="false" outlineLevel="0" collapsed="false">
      <c r="D122" s="28" t="n">
        <f aca="false">K122-INT(275*E122/9)+IF($A$8="leap year",1,2)*INT((E122+9)/12)+30</f>
        <v>1</v>
      </c>
      <c r="E122" s="28" t="n">
        <f aca="false">IF(K122&lt;32,1,INT(9*(IF($A$8="leap year",1,2)+K122)/275+0.98))</f>
        <v>5</v>
      </c>
      <c r="F122" s="20" t="n">
        <f aca="false">ASIN(Y122)*180/PI()</f>
        <v>39.3365797579173</v>
      </c>
      <c r="G122" s="21" t="n">
        <f aca="false">F122+1.02/(TAN($A$10*(F122+10.3/(F122+5.11)))*60)</f>
        <v>39.3571523785641</v>
      </c>
      <c r="H122" s="21" t="n">
        <f aca="false">IF(X122&gt;180,AB122-180,AB122+180)</f>
        <v>243.292906899555</v>
      </c>
      <c r="I122" s="13" t="n">
        <f aca="false">IF(ABS(4*(N122-0.0057183-V122))&lt;20,4*(N122-0.0057183-V122),4*(N122-0.0057183-V122-360))</f>
        <v>2.88779752417156</v>
      </c>
      <c r="J122" s="29" t="n">
        <f aca="false">INT(365.25*(IF(E122&gt;2,$A$5,$A$5-1)+4716))+INT(30.6001*(IF(E122&lt;3,E122+12,E122)+1))+D122+$C$2/24+2-INT(IF(E122&gt;2,$A$5,$A$5-1)/100)+INT(INT(IF(E122&gt;2,$A$5,$A$5-1)/100)/4)-1524.5</f>
        <v>2459701.125</v>
      </c>
      <c r="K122" s="7" t="n">
        <v>121</v>
      </c>
      <c r="L122" s="30" t="n">
        <f aca="false">(J122-2451545)/36525</f>
        <v>0.223302532511978</v>
      </c>
      <c r="M122" s="6" t="n">
        <f aca="false">MOD(357.5291 + 35999.0503*L122 - 0.0001559*L122^2 - 0.00000048*L122^3,360)</f>
        <v>116.208192236942</v>
      </c>
      <c r="N122" s="6" t="n">
        <f aca="false">MOD(280.46645 + 36000.76983*L122 + 0.0003032*L122^2,360)</f>
        <v>39.5295405385859</v>
      </c>
      <c r="O122" s="6" t="n">
        <f aca="false"> MOD((1.9146 - 0.004817*L122 - 0.000014*L122^2)*SIN(M122*$A$10) + (0.019993 - 0.000101*L122)*SIN(2*M122*$A$10) + 0.00029*SIN(3*M122*$A$10),360)</f>
        <v>1.70092124052883</v>
      </c>
      <c r="P122" s="6" t="n">
        <f aca="false">MOD(N122+O122,360)</f>
        <v>41.2304617791148</v>
      </c>
      <c r="Q122" s="31" t="n">
        <f aca="false">COS(P122*$A$10)</f>
        <v>0.752064604827228</v>
      </c>
      <c r="R122" s="7" t="n">
        <f aca="false">COS((23.4393-46.815*L122/3600)*$A$10)*SIN(P122*$A$10)</f>
        <v>0.604715942793823</v>
      </c>
      <c r="S122" s="7" t="n">
        <f aca="false">SIN((23.4393-46.815*L122/3600)*$A$10)*SIN(P122*$A$10)</f>
        <v>0.262140150867896</v>
      </c>
      <c r="T122" s="31" t="n">
        <f aca="false">SQRT(1-S122^2)</f>
        <v>0.965029813686063</v>
      </c>
      <c r="U122" s="6" t="n">
        <f aca="false">ATAN(S122/T122)/$A$10</f>
        <v>15.1970891014816</v>
      </c>
      <c r="V122" s="6" t="n">
        <f aca="false">IF(2*ATAN(R122/(Q122+T122))/$A$10&gt;0, 2*ATAN(R122/(Q122+T122))/$A$10, 2*ATAN(R122/(Q122+T122))/$A$10+360)</f>
        <v>38.801872857543</v>
      </c>
      <c r="W122" s="6" t="n">
        <f aca="false"> MOD(280.46061837 + 360.98564736629*(J122-2451545) + 0.000387933*L122^2 - L122^3/3871000010  + $B$7,360)</f>
        <v>84.52376309596</v>
      </c>
      <c r="X122" s="6" t="n">
        <f aca="false">IF(W122-V122&gt;0,W122-V122,W122-V122+360)</f>
        <v>45.721890238417</v>
      </c>
      <c r="Y122" s="31" t="n">
        <f aca="false">SIN($A$10*$B$5)*SIN(U122*$A$10) +COS($A$10*$B$5)* COS(U122*$A$10)*COS(X122*$A$10)</f>
        <v>0.63387479189885</v>
      </c>
      <c r="Z122" s="6" t="n">
        <f aca="false">SIN($A$10*X122)</f>
        <v>0.715959515726582</v>
      </c>
      <c r="AA122" s="6" t="n">
        <f aca="false">COS($A$10*X122)*SIN($A$10*$B$5) - TAN($A$10*U122)*COS($A$10*$B$5)</f>
        <v>0.360201184345454</v>
      </c>
      <c r="AB122" s="6" t="n">
        <f aca="false">IF(OR(AND(Z122*AA122&gt;0), AND(Z122&lt;0,AA122&gt;0)), MOD(ATAN2(AA122,Z122)/$A$10+360,360),  ATAN2(AA122,Z122)/$A$10)</f>
        <v>63.2929068995551</v>
      </c>
      <c r="AC122" s="16" t="n">
        <f aca="false">P122-P121</f>
        <v>0.970951224225452</v>
      </c>
      <c r="AD122" s="17" t="n">
        <f aca="false">(100013989+1670700*COS(3.0984635 + 6283.07585*L122/10)+13956*COS(3.05525 + 12566.1517*L122/10)+3084*COS(5.1985 + 77713.7715*L122/10) +1628*COS(1.1739 + 5753.3849*L122/10)+1576*COS(2.8469 + 7860.4194*L122/10)+925*COS(5.453 + 11506.77*L122/10)+542*COS(4.564 + 3930.21*L122/10)+472*COS(3.661 + 5884.927*L122/10)+346*COS(0.964 + 5507.553*L122/10)+329*COS(5.9 + 5223.694*L122/10)+307*COS(0.299 + 5573.143*L122/10)+243*COS(4.273 + 11790.629*L122/10)+212*COS(5.847 + 1577.344*L122/10)+186*COS(5.022 + 10977.079*L122/10)+175*COS(3.012 + 18849.228*L122/10)+110*COS(5.055 + 5486.778*L122/10)+98*COS(0.89 + 6069.78*L122/10)+86*COS(5.69 + 15720.84*L122/10)+86*COS(1.27 + 161000.69*L122/10)+65*COS(0.27 + 17260.15*L122/10)+63*COS(0.92 + 529.69*L122/10)+57*COS(2.01 + 83996.85*L122/10)+56*COS(5.24 + 71430.7*L122/10)+49*COS(3.25 + 2544.31*L122/10)+47*COS(2.58 + 775.52*L122/10)+45*COS(5.54 + 9437.76*L122/10)+43*COS(6.01 + 6275.96*L122/10)+39*COS(5.36 + 4694*L122/10)+38*COS(2.39 + 8827.39*L122/10)+37*COS(0.83 + 19651.05*L122/10)+37*COS(4.9 + 12139.55*L122/10)+36*COS(1.67 + 12036.46*L122/10)+35*COS(1.84 + 2942.46*L122/10)+33*COS(0.24 + 7084.9*L122/10)+32*COS(0.18 + 5088.63*L122/10)+32*COS(1.78 + 398.15*L122/10)+28*COS(1.21 + 6286.6*L122/10)+28*COS(1.9 + 6279.55*L122/10)+26*COS(4.59 + 10447.39*L122/10) +24.6*COS(3.787 + 8429.241*L122/10)+23.6*COS(0.269 + 796.3*L122/10)+27.8*COS(1.899 + 6279.55*L122/10)+23.9*COS(4.996 + 5856.48*L122/10)+20.3*COS(4.653 + 2146.165*L122/10))/100000000 + (103019*COS(1.10749 + 6283.07585*L122/10) +1721*COS(1.0644 + 12566.1517*L122/10) +702*COS(3.142 + 0*L122/10) +32*COS(1.02 + 18849.23*L122/10) +31*COS(2.84 + 5507.55*L122/10) +25*COS(1.32 + 5223.69*L122/10) +18*COS(1.42 + 1577.34*L122/10) +10*COS(5.91 + 10977.08*L122/10) +9*COS(1.42 + 6275.96*L122/10) +9*COS(0.27 + 5486.78*L122/10))*L122/1000000000  + (4359*COS(5.7846 + 6283.0758*L122/10)*L122^2+124*COS(5.579 + 12566.152*L122/10)*L122^2)/10000000000</f>
        <v>1.0075921768433</v>
      </c>
      <c r="AE122" s="10" t="n">
        <f aca="false">2*959.63/AD122</f>
        <v>1904.79843344246</v>
      </c>
      <c r="AF122" s="0"/>
      <c r="AG122" s="0"/>
    </row>
    <row r="123" customFormat="false" ht="12.8" hidden="false" customHeight="false" outlineLevel="0" collapsed="false">
      <c r="D123" s="28" t="n">
        <f aca="false">K123-INT(275*E123/9)+IF($A$8="leap year",1,2)*INT((E123+9)/12)+30</f>
        <v>2</v>
      </c>
      <c r="E123" s="28" t="n">
        <f aca="false">IF(K123&lt;32,1,INT(9*(IF($A$8="leap year",1,2)+K123)/275+0.98))</f>
        <v>5</v>
      </c>
      <c r="F123" s="20" t="n">
        <f aca="false">ASIN(Y123)*180/PI()</f>
        <v>39.5602619481082</v>
      </c>
      <c r="G123" s="21" t="n">
        <f aca="false">F123+1.02/(TAN($A$10*(F123+10.3/(F123+5.11)))*60)</f>
        <v>39.580672615867</v>
      </c>
      <c r="H123" s="21" t="n">
        <f aca="false">IF(X123&gt;180,AB123-180,AB123+180)</f>
        <v>243.551803497697</v>
      </c>
      <c r="I123" s="13" t="n">
        <f aca="false">IF(ABS(4*(N123-0.0057183-V123))&lt;20,4*(N123-0.0057183-V123),4*(N123-0.0057183-V123-360))</f>
        <v>3.00050670175318</v>
      </c>
      <c r="J123" s="29" t="n">
        <f aca="false">INT(365.25*(IF(E123&gt;2,$A$5,$A$5-1)+4716))+INT(30.6001*(IF(E123&lt;3,E123+12,E123)+1))+D123+$C$2/24+2-INT(IF(E123&gt;2,$A$5,$A$5-1)/100)+INT(INT(IF(E123&gt;2,$A$5,$A$5-1)/100)/4)-1524.5</f>
        <v>2459702.125</v>
      </c>
      <c r="K123" s="7" t="n">
        <v>122</v>
      </c>
      <c r="L123" s="30" t="n">
        <f aca="false">(J123-2451545)/36525</f>
        <v>0.223329911019849</v>
      </c>
      <c r="M123" s="6" t="n">
        <f aca="false">MOD(357.5291 + 35999.0503*L123 - 0.0001559*L123^2 - 0.00000048*L123^3,360)</f>
        <v>117.193792517031</v>
      </c>
      <c r="N123" s="6" t="n">
        <f aca="false">MOD(280.46645 + 36000.76983*L123 + 0.0003032*L123^2,360)</f>
        <v>40.5151879024579</v>
      </c>
      <c r="O123" s="6" t="n">
        <f aca="false"> MOD((1.9146 - 0.004817*L123 - 0.000014*L123^2)*SIN(M123*$A$10) + (0.019993 - 0.000101*L123)*SIN(2*M123*$A$10) + 0.00029*SIN(3*M123*$A$10),360)</f>
        <v>1.68573598222677</v>
      </c>
      <c r="P123" s="6" t="n">
        <f aca="false">MOD(N123+O123,360)</f>
        <v>42.2009238846847</v>
      </c>
      <c r="Q123" s="31" t="n">
        <f aca="false">COS(P123*$A$10)</f>
        <v>0.740793764810362</v>
      </c>
      <c r="R123" s="7" t="n">
        <f aca="false">COS((23.4393-46.815*L123/3600)*$A$10)*SIN(P123*$A$10)</f>
        <v>0.616316052625573</v>
      </c>
      <c r="S123" s="7" t="n">
        <f aca="false">SIN((23.4393-46.815*L123/3600)*$A$10)*SIN(P123*$A$10)</f>
        <v>0.267168713164774</v>
      </c>
      <c r="T123" s="31" t="n">
        <f aca="false">SQRT(1-S123^2)</f>
        <v>0.963649769732696</v>
      </c>
      <c r="U123" s="6" t="n">
        <f aca="false">ATAN(S123/T123)/$A$10</f>
        <v>15.4958580066542</v>
      </c>
      <c r="V123" s="6" t="n">
        <f aca="false">IF(2*ATAN(R123/(Q123+T123))/$A$10&gt;0, 2*ATAN(R123/(Q123+T123))/$A$10, 2*ATAN(R123/(Q123+T123))/$A$10+360)</f>
        <v>39.7593429270196</v>
      </c>
      <c r="W123" s="6" t="n">
        <f aca="false"> MOD(280.46061837 + 360.98564736629*(J123-2451545) + 0.000387933*L123^2 - L123^3/3871000010  + $B$7,360)</f>
        <v>85.5094104669988</v>
      </c>
      <c r="X123" s="6" t="n">
        <f aca="false">IF(W123-V123&gt;0,W123-V123,W123-V123+360)</f>
        <v>45.7500675399792</v>
      </c>
      <c r="Y123" s="31" t="n">
        <f aca="false">SIN($A$10*$B$5)*SIN(U123*$A$10) +COS($A$10*$B$5)* COS(U123*$A$10)*COS(X123*$A$10)</f>
        <v>0.636889439438683</v>
      </c>
      <c r="Z123" s="6" t="n">
        <f aca="false">SIN($A$10*X123)</f>
        <v>0.716302765976071</v>
      </c>
      <c r="AA123" s="6" t="n">
        <f aca="false">COS($A$10*X123)*SIN($A$10*$B$5) - TAN($A$10*U123)*COS($A$10*$B$5)</f>
        <v>0.356327117443858</v>
      </c>
      <c r="AB123" s="6" t="n">
        <f aca="false">IF(OR(AND(Z123*AA123&gt;0), AND(Z123&lt;0,AA123&gt;0)), MOD(ATAN2(AA123,Z123)/$A$10+360,360),  ATAN2(AA123,Z123)/$A$10)</f>
        <v>63.5518034976971</v>
      </c>
      <c r="AC123" s="16" t="n">
        <f aca="false">P123-P122</f>
        <v>0.970462105569922</v>
      </c>
      <c r="AD123" s="17" t="n">
        <f aca="false">(100013989+1670700*COS(3.0984635 + 6283.07585*L123/10)+13956*COS(3.05525 + 12566.1517*L123/10)+3084*COS(5.1985 + 77713.7715*L123/10) +1628*COS(1.1739 + 5753.3849*L123/10)+1576*COS(2.8469 + 7860.4194*L123/10)+925*COS(5.453 + 11506.77*L123/10)+542*COS(4.564 + 3930.21*L123/10)+472*COS(3.661 + 5884.927*L123/10)+346*COS(0.964 + 5507.553*L123/10)+329*COS(5.9 + 5223.694*L123/10)+307*COS(0.299 + 5573.143*L123/10)+243*COS(4.273 + 11790.629*L123/10)+212*COS(5.847 + 1577.344*L123/10)+186*COS(5.022 + 10977.079*L123/10)+175*COS(3.012 + 18849.228*L123/10)+110*COS(5.055 + 5486.778*L123/10)+98*COS(0.89 + 6069.78*L123/10)+86*COS(5.69 + 15720.84*L123/10)+86*COS(1.27 + 161000.69*L123/10)+65*COS(0.27 + 17260.15*L123/10)+63*COS(0.92 + 529.69*L123/10)+57*COS(2.01 + 83996.85*L123/10)+56*COS(5.24 + 71430.7*L123/10)+49*COS(3.25 + 2544.31*L123/10)+47*COS(2.58 + 775.52*L123/10)+45*COS(5.54 + 9437.76*L123/10)+43*COS(6.01 + 6275.96*L123/10)+39*COS(5.36 + 4694*L123/10)+38*COS(2.39 + 8827.39*L123/10)+37*COS(0.83 + 19651.05*L123/10)+37*COS(4.9 + 12139.55*L123/10)+36*COS(1.67 + 12036.46*L123/10)+35*COS(1.84 + 2942.46*L123/10)+33*COS(0.24 + 7084.9*L123/10)+32*COS(0.18 + 5088.63*L123/10)+32*COS(1.78 + 398.15*L123/10)+28*COS(1.21 + 6286.6*L123/10)+28*COS(1.9 + 6279.55*L123/10)+26*COS(4.59 + 10447.39*L123/10) +24.6*COS(3.787 + 8429.241*L123/10)+23.6*COS(0.269 + 796.3*L123/10)+27.8*COS(1.899 + 6279.55*L123/10)+23.9*COS(4.996 + 5856.48*L123/10)+20.3*COS(4.653 + 2146.165*L123/10))/100000000 + (103019*COS(1.10749 + 6283.07585*L123/10) +1721*COS(1.0644 + 12566.1517*L123/10) +702*COS(3.142 + 0*L123/10) +32*COS(1.02 + 18849.23*L123/10) +31*COS(2.84 + 5507.55*L123/10) +25*COS(1.32 + 5223.69*L123/10) +18*COS(1.42 + 1577.34*L123/10) +10*COS(5.91 + 10977.08*L123/10) +9*COS(1.42 + 6275.96*L123/10) +9*COS(0.27 + 5486.78*L123/10))*L123/1000000000  + (4359*COS(5.7846 + 6283.0758*L123/10)*L123^2+124*COS(5.579 + 12566.152*L123/10)*L123^2)/10000000000</f>
        <v>1.00784399433254</v>
      </c>
      <c r="AE123" s="10" t="n">
        <f aca="false">2*959.63/AD123</f>
        <v>1904.32250506297</v>
      </c>
      <c r="AF123" s="0"/>
      <c r="AG123" s="0"/>
    </row>
    <row r="124" customFormat="false" ht="12.8" hidden="false" customHeight="false" outlineLevel="0" collapsed="false">
      <c r="D124" s="28" t="n">
        <f aca="false">K124-INT(275*E124/9)+IF($A$8="leap year",1,2)*INT((E124+9)/12)+30</f>
        <v>3</v>
      </c>
      <c r="E124" s="28" t="n">
        <f aca="false">IF(K124&lt;32,1,INT(9*(IF($A$8="leap year",1,2)+K124)/275+0.98))</f>
        <v>5</v>
      </c>
      <c r="F124" s="20" t="n">
        <f aca="false">ASIN(Y124)*180/PI()</f>
        <v>39.7813035448792</v>
      </c>
      <c r="G124" s="21" t="n">
        <f aca="false">F124+1.02/(TAN($A$10*(F124+10.3/(F124+5.11)))*60)</f>
        <v>39.8015556403965</v>
      </c>
      <c r="H124" s="21" t="n">
        <f aca="false">IF(X124&gt;180,AB124-180,AB124+180)</f>
        <v>243.806679642603</v>
      </c>
      <c r="I124" s="13" t="n">
        <f aca="false">IF(ABS(4*(N124-0.0057183-V124))&lt;20,4*(N124-0.0057183-V124),4*(N124-0.0057183-V124-360))</f>
        <v>3.10412280319133</v>
      </c>
      <c r="J124" s="29" t="n">
        <f aca="false">INT(365.25*(IF(E124&gt;2,$A$5,$A$5-1)+4716))+INT(30.6001*(IF(E124&lt;3,E124+12,E124)+1))+D124+$C$2/24+2-INT(IF(E124&gt;2,$A$5,$A$5-1)/100)+INT(INT(IF(E124&gt;2,$A$5,$A$5-1)/100)/4)-1524.5</f>
        <v>2459703.125</v>
      </c>
      <c r="K124" s="7" t="n">
        <v>123</v>
      </c>
      <c r="L124" s="30" t="n">
        <f aca="false">(J124-2451545)/36525</f>
        <v>0.223357289527721</v>
      </c>
      <c r="M124" s="6" t="n">
        <f aca="false">MOD(357.5291 + 35999.0503*L124 - 0.0001559*L124^2 - 0.00000048*L124^3,360)</f>
        <v>118.179392797123</v>
      </c>
      <c r="N124" s="6" t="n">
        <f aca="false">MOD(280.46645 + 36000.76983*L124 + 0.0003032*L124^2,360)</f>
        <v>41.5008352663299</v>
      </c>
      <c r="O124" s="6" t="n">
        <f aca="false"> MOD((1.9146 - 0.004817*L124 - 0.000014*L124^2)*SIN(M124*$A$10) + (0.019993 - 0.000101*L124)*SIN(2*M124*$A$10) + 0.00029*SIN(3*M124*$A$10),360)</f>
        <v>1.6700664273391</v>
      </c>
      <c r="P124" s="6" t="n">
        <f aca="false">MOD(N124+O124,360)</f>
        <v>43.170901693669</v>
      </c>
      <c r="Q124" s="31" t="n">
        <f aca="false">COS(P124*$A$10)</f>
        <v>0.72931618834799</v>
      </c>
      <c r="R124" s="7" t="n">
        <f aca="false">COS((23.4393-46.815*L124/3600)*$A$10)*SIN(P124*$A$10)</f>
        <v>0.627733697255965</v>
      </c>
      <c r="S124" s="7" t="n">
        <f aca="false">SIN((23.4393-46.815*L124/3600)*$A$10)*SIN(P124*$A$10)</f>
        <v>0.272118177898713</v>
      </c>
      <c r="T124" s="31" t="n">
        <f aca="false">SQRT(1-S124^2)</f>
        <v>0.962263839732682</v>
      </c>
      <c r="U124" s="6" t="n">
        <f aca="false">ATAN(S124/T124)/$A$10</f>
        <v>15.7903497371235</v>
      </c>
      <c r="V124" s="6" t="n">
        <f aca="false">IF(2*ATAN(R124/(Q124+T124))/$A$10&gt;0, 2*ATAN(R124/(Q124+T124))/$A$10, 2*ATAN(R124/(Q124+T124))/$A$10+360)</f>
        <v>40.7190862655321</v>
      </c>
      <c r="W124" s="6" t="n">
        <f aca="false"> MOD(280.46061837 + 360.98564736629*(J124-2451545) + 0.000387933*L124^2 - L124^3/3871000010  + $B$7,360)</f>
        <v>86.4950578380376</v>
      </c>
      <c r="X124" s="6" t="n">
        <f aca="false">IF(W124-V124&gt;0,W124-V124,W124-V124+360)</f>
        <v>45.7759715725056</v>
      </c>
      <c r="Y124" s="31" t="n">
        <f aca="false">SIN($A$10*$B$5)*SIN(U124*$A$10) +COS($A$10*$B$5)* COS(U124*$A$10)*COS(X124*$A$10)</f>
        <v>0.639858963201799</v>
      </c>
      <c r="Z124" s="6" t="n">
        <f aca="false">SIN($A$10*X124)</f>
        <v>0.71661817087932</v>
      </c>
      <c r="AA124" s="6" t="n">
        <f aca="false">COS($A$10*X124)*SIN($A$10*$B$5) - TAN($A$10*U124)*COS($A$10*$B$5)</f>
        <v>0.3525160886901</v>
      </c>
      <c r="AB124" s="6" t="n">
        <f aca="false">IF(OR(AND(Z124*AA124&gt;0), AND(Z124&lt;0,AA124&gt;0)), MOD(ATAN2(AA124,Z124)/$A$10+360,360),  ATAN2(AA124,Z124)/$A$10)</f>
        <v>63.8066796426033</v>
      </c>
      <c r="AC124" s="16" t="n">
        <f aca="false">P124-P123</f>
        <v>0.969977808984304</v>
      </c>
      <c r="AD124" s="17" t="n">
        <f aca="false">(100013989+1670700*COS(3.0984635 + 6283.07585*L124/10)+13956*COS(3.05525 + 12566.1517*L124/10)+3084*COS(5.1985 + 77713.7715*L124/10) +1628*COS(1.1739 + 5753.3849*L124/10)+1576*COS(2.8469 + 7860.4194*L124/10)+925*COS(5.453 + 11506.77*L124/10)+542*COS(4.564 + 3930.21*L124/10)+472*COS(3.661 + 5884.927*L124/10)+346*COS(0.964 + 5507.553*L124/10)+329*COS(5.9 + 5223.694*L124/10)+307*COS(0.299 + 5573.143*L124/10)+243*COS(4.273 + 11790.629*L124/10)+212*COS(5.847 + 1577.344*L124/10)+186*COS(5.022 + 10977.079*L124/10)+175*COS(3.012 + 18849.228*L124/10)+110*COS(5.055 + 5486.778*L124/10)+98*COS(0.89 + 6069.78*L124/10)+86*COS(5.69 + 15720.84*L124/10)+86*COS(1.27 + 161000.69*L124/10)+65*COS(0.27 + 17260.15*L124/10)+63*COS(0.92 + 529.69*L124/10)+57*COS(2.01 + 83996.85*L124/10)+56*COS(5.24 + 71430.7*L124/10)+49*COS(3.25 + 2544.31*L124/10)+47*COS(2.58 + 775.52*L124/10)+45*COS(5.54 + 9437.76*L124/10)+43*COS(6.01 + 6275.96*L124/10)+39*COS(5.36 + 4694*L124/10)+38*COS(2.39 + 8827.39*L124/10)+37*COS(0.83 + 19651.05*L124/10)+37*COS(4.9 + 12139.55*L124/10)+36*COS(1.67 + 12036.46*L124/10)+35*COS(1.84 + 2942.46*L124/10)+33*COS(0.24 + 7084.9*L124/10)+32*COS(0.18 + 5088.63*L124/10)+32*COS(1.78 + 398.15*L124/10)+28*COS(1.21 + 6286.6*L124/10)+28*COS(1.9 + 6279.55*L124/10)+26*COS(4.59 + 10447.39*L124/10) +24.6*COS(3.787 + 8429.241*L124/10)+23.6*COS(0.269 + 796.3*L124/10)+27.8*COS(1.899 + 6279.55*L124/10)+23.9*COS(4.996 + 5856.48*L124/10)+20.3*COS(4.653 + 2146.165*L124/10))/100000000 + (103019*COS(1.10749 + 6283.07585*L124/10) +1721*COS(1.0644 + 12566.1517*L124/10) +702*COS(3.142 + 0*L124/10) +32*COS(1.02 + 18849.23*L124/10) +31*COS(2.84 + 5507.55*L124/10) +25*COS(1.32 + 5223.69*L124/10) +18*COS(1.42 + 1577.34*L124/10) +10*COS(5.91 + 10977.08*L124/10) +9*COS(1.42 + 6275.96*L124/10) +9*COS(0.27 + 5486.78*L124/10))*L124/1000000000  + (4359*COS(5.7846 + 6283.0758*L124/10)*L124^2+124*COS(5.579 + 12566.152*L124/10)*L124^2)/10000000000</f>
        <v>1.0080923014736</v>
      </c>
      <c r="AE124" s="10" t="n">
        <f aca="false">2*959.63/AD124</f>
        <v>1903.85344396984</v>
      </c>
      <c r="AF124" s="0"/>
      <c r="AG124" s="0"/>
    </row>
    <row r="125" customFormat="false" ht="12.8" hidden="false" customHeight="false" outlineLevel="0" collapsed="false">
      <c r="D125" s="28" t="n">
        <f aca="false">K125-INT(275*E125/9)+IF($A$8="leap year",1,2)*INT((E125+9)/12)+30</f>
        <v>4</v>
      </c>
      <c r="E125" s="28" t="n">
        <f aca="false">IF(K125&lt;32,1,INT(9*(IF($A$8="leap year",1,2)+K125)/275+0.98))</f>
        <v>5</v>
      </c>
      <c r="F125" s="20" t="n">
        <f aca="false">ASIN(Y125)*180/PI()</f>
        <v>39.9996720003142</v>
      </c>
      <c r="G125" s="21" t="n">
        <f aca="false">F125+1.02/(TAN($A$10*(F125+10.3/(F125+5.11)))*60)</f>
        <v>40.0197688510012</v>
      </c>
      <c r="H125" s="21" t="n">
        <f aca="false">IF(X125&gt;180,AB125-180,AB125+180)</f>
        <v>244.057394006148</v>
      </c>
      <c r="I125" s="13" t="n">
        <f aca="false">IF(ABS(4*(N125-0.0057183-V125))&lt;20,4*(N125-0.0057183-V125),4*(N125-0.0057183-V125-360))</f>
        <v>3.19854883280874</v>
      </c>
      <c r="J125" s="29" t="n">
        <f aca="false">INT(365.25*(IF(E125&gt;2,$A$5,$A$5-1)+4716))+INT(30.6001*(IF(E125&lt;3,E125+12,E125)+1))+D125+$C$2/24+2-INT(IF(E125&gt;2,$A$5,$A$5-1)/100)+INT(INT(IF(E125&gt;2,$A$5,$A$5-1)/100)/4)-1524.5</f>
        <v>2459704.125</v>
      </c>
      <c r="K125" s="7" t="n">
        <v>124</v>
      </c>
      <c r="L125" s="30" t="n">
        <f aca="false">(J125-2451545)/36525</f>
        <v>0.223384668035592</v>
      </c>
      <c r="M125" s="6" t="n">
        <f aca="false">MOD(357.5291 + 35999.0503*L125 - 0.0001559*L125^2 - 0.00000048*L125^3,360)</f>
        <v>119.164993077209</v>
      </c>
      <c r="N125" s="6" t="n">
        <f aca="false">MOD(280.46645 + 36000.76983*L125 + 0.0003032*L125^2,360)</f>
        <v>42.4864826302037</v>
      </c>
      <c r="O125" s="6" t="n">
        <f aca="false"> MOD((1.9146 - 0.004817*L125 - 0.000014*L125^2)*SIN(M125*$A$10) + (0.019993 - 0.000101*L125)*SIN(2*M125*$A$10) + 0.00029*SIN(3*M125*$A$10),360)</f>
        <v>1.65391752391572</v>
      </c>
      <c r="P125" s="6" t="n">
        <f aca="false">MOD(N125+O125,360)</f>
        <v>44.1404001541194</v>
      </c>
      <c r="Q125" s="31" t="n">
        <f aca="false">COS(P125*$A$10)</f>
        <v>0.717635420237847</v>
      </c>
      <c r="R125" s="7" t="n">
        <f aca="false">COS((23.4393-46.815*L125/3600)*$A$10)*SIN(P125*$A$10)</f>
        <v>0.638965928318815</v>
      </c>
      <c r="S125" s="7" t="n">
        <f aca="false">SIN((23.4393-46.815*L125/3600)*$A$10)*SIN(P125*$A$10)</f>
        <v>0.276987266977607</v>
      </c>
      <c r="T125" s="31" t="n">
        <f aca="false">SQRT(1-S125^2)</f>
        <v>0.96087358894512</v>
      </c>
      <c r="U125" s="6" t="n">
        <f aca="false">ATAN(S125/T125)/$A$10</f>
        <v>16.0804773733803</v>
      </c>
      <c r="V125" s="6" t="n">
        <f aca="false">IF(2*ATAN(R125/(Q125+T125))/$A$10&gt;0, 2*ATAN(R125/(Q125+T125))/$A$10, 2*ATAN(R125/(Q125+T125))/$A$10+360)</f>
        <v>41.6811271220015</v>
      </c>
      <c r="W125" s="6" t="n">
        <f aca="false"> MOD(280.46061837 + 360.98564736629*(J125-2451545) + 0.000387933*L125^2 - L125^3/3871000010  + $B$7,360)</f>
        <v>87.4807052090764</v>
      </c>
      <c r="X125" s="6" t="n">
        <f aca="false">IF(W125-V125&gt;0,W125-V125,W125-V125+360)</f>
        <v>45.7995780870749</v>
      </c>
      <c r="Y125" s="31" t="n">
        <f aca="false">SIN($A$10*$B$5)*SIN(U125*$A$10) +COS($A$10*$B$5)* COS(U125*$A$10)*COS(X125*$A$10)</f>
        <v>0.642783224320946</v>
      </c>
      <c r="Z125" s="6" t="n">
        <f aca="false">SIN($A$10*X125)</f>
        <v>0.716905473867786</v>
      </c>
      <c r="AA125" s="6" t="n">
        <f aca="false">COS($A$10*X125)*SIN($A$10*$B$5) - TAN($A$10*U125)*COS($A$10*$B$5)</f>
        <v>0.348769629767509</v>
      </c>
      <c r="AB125" s="6" t="n">
        <f aca="false">IF(OR(AND(Z125*AA125&gt;0), AND(Z125&lt;0,AA125&gt;0)), MOD(ATAN2(AA125,Z125)/$A$10+360,360),  ATAN2(AA125,Z125)/$A$10)</f>
        <v>64.0573940061476</v>
      </c>
      <c r="AC125" s="16" t="n">
        <f aca="false">P125-P124</f>
        <v>0.96949846045041</v>
      </c>
      <c r="AD125" s="17" t="n">
        <f aca="false">(100013989+1670700*COS(3.0984635 + 6283.07585*L125/10)+13956*COS(3.05525 + 12566.1517*L125/10)+3084*COS(5.1985 + 77713.7715*L125/10) +1628*COS(1.1739 + 5753.3849*L125/10)+1576*COS(2.8469 + 7860.4194*L125/10)+925*COS(5.453 + 11506.77*L125/10)+542*COS(4.564 + 3930.21*L125/10)+472*COS(3.661 + 5884.927*L125/10)+346*COS(0.964 + 5507.553*L125/10)+329*COS(5.9 + 5223.694*L125/10)+307*COS(0.299 + 5573.143*L125/10)+243*COS(4.273 + 11790.629*L125/10)+212*COS(5.847 + 1577.344*L125/10)+186*COS(5.022 + 10977.079*L125/10)+175*COS(3.012 + 18849.228*L125/10)+110*COS(5.055 + 5486.778*L125/10)+98*COS(0.89 + 6069.78*L125/10)+86*COS(5.69 + 15720.84*L125/10)+86*COS(1.27 + 161000.69*L125/10)+65*COS(0.27 + 17260.15*L125/10)+63*COS(0.92 + 529.69*L125/10)+57*COS(2.01 + 83996.85*L125/10)+56*COS(5.24 + 71430.7*L125/10)+49*COS(3.25 + 2544.31*L125/10)+47*COS(2.58 + 775.52*L125/10)+45*COS(5.54 + 9437.76*L125/10)+43*COS(6.01 + 6275.96*L125/10)+39*COS(5.36 + 4694*L125/10)+38*COS(2.39 + 8827.39*L125/10)+37*COS(0.83 + 19651.05*L125/10)+37*COS(4.9 + 12139.55*L125/10)+36*COS(1.67 + 12036.46*L125/10)+35*COS(1.84 + 2942.46*L125/10)+33*COS(0.24 + 7084.9*L125/10)+32*COS(0.18 + 5088.63*L125/10)+32*COS(1.78 + 398.15*L125/10)+28*COS(1.21 + 6286.6*L125/10)+28*COS(1.9 + 6279.55*L125/10)+26*COS(4.59 + 10447.39*L125/10) +24.6*COS(3.787 + 8429.241*L125/10)+23.6*COS(0.269 + 796.3*L125/10)+27.8*COS(1.899 + 6279.55*L125/10)+23.9*COS(4.996 + 5856.48*L125/10)+20.3*COS(4.653 + 2146.165*L125/10))/100000000 + (103019*COS(1.10749 + 6283.07585*L125/10) +1721*COS(1.0644 + 12566.1517*L125/10) +702*COS(3.142 + 0*L125/10) +32*COS(1.02 + 18849.23*L125/10) +31*COS(2.84 + 5507.55*L125/10) +25*COS(1.32 + 5223.69*L125/10) +18*COS(1.42 + 1577.34*L125/10) +10*COS(5.91 + 10977.08*L125/10) +9*COS(1.42 + 6275.96*L125/10) +9*COS(0.27 + 5486.78*L125/10))*L125/1000000000  + (4359*COS(5.7846 + 6283.0758*L125/10)*L125^2+124*COS(5.579 + 12566.152*L125/10)*L125^2)/10000000000</f>
        <v>1.00833714619806</v>
      </c>
      <c r="AE125" s="10" t="n">
        <f aca="false">2*959.63/AD125</f>
        <v>1903.39114971275</v>
      </c>
      <c r="AF125" s="0"/>
      <c r="AG125" s="0"/>
    </row>
    <row r="126" customFormat="false" ht="12.8" hidden="false" customHeight="false" outlineLevel="0" collapsed="false">
      <c r="D126" s="28" t="n">
        <f aca="false">K126-INT(275*E126/9)+IF($A$8="leap year",1,2)*INT((E126+9)/12)+30</f>
        <v>5</v>
      </c>
      <c r="E126" s="28" t="n">
        <f aca="false">IF(K126&lt;32,1,INT(9*(IF($A$8="leap year",1,2)+K126)/275+0.98))</f>
        <v>5</v>
      </c>
      <c r="F126" s="20" t="n">
        <f aca="false">ASIN(Y126)*180/PI()</f>
        <v>40.2153341427875</v>
      </c>
      <c r="G126" s="21" t="n">
        <f aca="false">F126+1.02/(TAN($A$10*(F126+10.3/(F126+5.11)))*60)</f>
        <v>40.2352790252815</v>
      </c>
      <c r="H126" s="21" t="n">
        <f aca="false">IF(X126&gt;180,AB126-180,AB126+180)</f>
        <v>244.303806683774</v>
      </c>
      <c r="I126" s="13" t="n">
        <f aca="false">IF(ABS(4*(N126-0.0057183-V126))&lt;20,4*(N126-0.0057183-V126),4*(N126-0.0057183-V126-360))</f>
        <v>3.28369906391984</v>
      </c>
      <c r="J126" s="29" t="n">
        <f aca="false">INT(365.25*(IF(E126&gt;2,$A$5,$A$5-1)+4716))+INT(30.6001*(IF(E126&lt;3,E126+12,E126)+1))+D126+$C$2/24+2-INT(IF(E126&gt;2,$A$5,$A$5-1)/100)+INT(INT(IF(E126&gt;2,$A$5,$A$5-1)/100)/4)-1524.5</f>
        <v>2459705.125</v>
      </c>
      <c r="K126" s="7" t="n">
        <v>125</v>
      </c>
      <c r="L126" s="30" t="n">
        <f aca="false">(J126-2451545)/36525</f>
        <v>0.223412046543463</v>
      </c>
      <c r="M126" s="6" t="n">
        <f aca="false">MOD(357.5291 + 35999.0503*L126 - 0.0001559*L126^2 - 0.00000048*L126^3,360)</f>
        <v>120.150593357299</v>
      </c>
      <c r="N126" s="6" t="n">
        <f aca="false">MOD(280.46645 + 36000.76983*L126 + 0.0003032*L126^2,360)</f>
        <v>43.4721299940775</v>
      </c>
      <c r="O126" s="6" t="n">
        <f aca="false"> MOD((1.9146 - 0.004817*L126 - 0.000014*L126^2)*SIN(M126*$A$10) + (0.019993 - 0.000101*L126)*SIN(2*M126*$A$10) + 0.00029*SIN(3*M126*$A$10),360)</f>
        <v>1.63729434420539</v>
      </c>
      <c r="P126" s="6" t="n">
        <f aca="false">MOD(N126+O126,360)</f>
        <v>45.1094243382829</v>
      </c>
      <c r="Q126" s="31" t="n">
        <f aca="false">COS(P126*$A$10)</f>
        <v>0.705755049333012</v>
      </c>
      <c r="R126" s="7" t="n">
        <f aca="false">COS((23.4393-46.815*L126/3600)*$A$10)*SIN(P126*$A$10)</f>
        <v>0.650009856180199</v>
      </c>
      <c r="S126" s="7" t="n">
        <f aca="false">SIN((23.4393-46.815*L126/3600)*$A$10)*SIN(P126*$A$10)</f>
        <v>0.281774727769462</v>
      </c>
      <c r="T126" s="31" t="n">
        <f aca="false">SQRT(1-S126^2)</f>
        <v>0.95948059010615</v>
      </c>
      <c r="U126" s="6" t="n">
        <f aca="false">ATAN(S126/T126)/$A$10</f>
        <v>16.3661546017608</v>
      </c>
      <c r="V126" s="6" t="n">
        <f aca="false">IF(2*ATAN(R126/(Q126+T126))/$A$10&gt;0, 2*ATAN(R126/(Q126+T126))/$A$10, 2*ATAN(R126/(Q126+T126))/$A$10+360)</f>
        <v>42.6454869280975</v>
      </c>
      <c r="W126" s="6" t="n">
        <f aca="false"> MOD(280.46061837 + 360.98564736629*(J126-2451545) + 0.000387933*L126^2 - L126^3/3871000010  + $B$7,360)</f>
        <v>88.4663525801152</v>
      </c>
      <c r="X126" s="6" t="n">
        <f aca="false">IF(W126-V126&gt;0,W126-V126,W126-V126+360)</f>
        <v>45.8208656520177</v>
      </c>
      <c r="Y126" s="31" t="n">
        <f aca="false">SIN($A$10*$B$5)*SIN(U126*$A$10) +COS($A$10*$B$5)* COS(U126*$A$10)*COS(X126*$A$10)</f>
        <v>0.645662080314079</v>
      </c>
      <c r="Z126" s="6" t="n">
        <f aca="false">SIN($A$10*X126)</f>
        <v>0.71716444973851</v>
      </c>
      <c r="AA126" s="6" t="n">
        <f aca="false">COS($A$10*X126)*SIN($A$10*$B$5) - TAN($A$10*U126)*COS($A$10*$B$5)</f>
        <v>0.345089259159964</v>
      </c>
      <c r="AB126" s="6" t="n">
        <f aca="false">IF(OR(AND(Z126*AA126&gt;0), AND(Z126&lt;0,AA126&gt;0)), MOD(ATAN2(AA126,Z126)/$A$10+360,360),  ATAN2(AA126,Z126)/$A$10)</f>
        <v>64.3038066837738</v>
      </c>
      <c r="AC126" s="16" t="n">
        <f aca="false">P126-P125</f>
        <v>0.969024184163473</v>
      </c>
      <c r="AD126" s="17" t="n">
        <f aca="false">(100013989+1670700*COS(3.0984635 + 6283.07585*L126/10)+13956*COS(3.05525 + 12566.1517*L126/10)+3084*COS(5.1985 + 77713.7715*L126/10) +1628*COS(1.1739 + 5753.3849*L126/10)+1576*COS(2.8469 + 7860.4194*L126/10)+925*COS(5.453 + 11506.77*L126/10)+542*COS(4.564 + 3930.21*L126/10)+472*COS(3.661 + 5884.927*L126/10)+346*COS(0.964 + 5507.553*L126/10)+329*COS(5.9 + 5223.694*L126/10)+307*COS(0.299 + 5573.143*L126/10)+243*COS(4.273 + 11790.629*L126/10)+212*COS(5.847 + 1577.344*L126/10)+186*COS(5.022 + 10977.079*L126/10)+175*COS(3.012 + 18849.228*L126/10)+110*COS(5.055 + 5486.778*L126/10)+98*COS(0.89 + 6069.78*L126/10)+86*COS(5.69 + 15720.84*L126/10)+86*COS(1.27 + 161000.69*L126/10)+65*COS(0.27 + 17260.15*L126/10)+63*COS(0.92 + 529.69*L126/10)+57*COS(2.01 + 83996.85*L126/10)+56*COS(5.24 + 71430.7*L126/10)+49*COS(3.25 + 2544.31*L126/10)+47*COS(2.58 + 775.52*L126/10)+45*COS(5.54 + 9437.76*L126/10)+43*COS(6.01 + 6275.96*L126/10)+39*COS(5.36 + 4694*L126/10)+38*COS(2.39 + 8827.39*L126/10)+37*COS(0.83 + 19651.05*L126/10)+37*COS(4.9 + 12139.55*L126/10)+36*COS(1.67 + 12036.46*L126/10)+35*COS(1.84 + 2942.46*L126/10)+33*COS(0.24 + 7084.9*L126/10)+32*COS(0.18 + 5088.63*L126/10)+32*COS(1.78 + 398.15*L126/10)+28*COS(1.21 + 6286.6*L126/10)+28*COS(1.9 + 6279.55*L126/10)+26*COS(4.59 + 10447.39*L126/10) +24.6*COS(3.787 + 8429.241*L126/10)+23.6*COS(0.269 + 796.3*L126/10)+27.8*COS(1.899 + 6279.55*L126/10)+23.9*COS(4.996 + 5856.48*L126/10)+20.3*COS(4.653 + 2146.165*L126/10))/100000000 + (103019*COS(1.10749 + 6283.07585*L126/10) +1721*COS(1.0644 + 12566.1517*L126/10) +702*COS(3.142 + 0*L126/10) +32*COS(1.02 + 18849.23*L126/10) +31*COS(2.84 + 5507.55*L126/10) +25*COS(1.32 + 5223.69*L126/10) +18*COS(1.42 + 1577.34*L126/10) +10*COS(5.91 + 10977.08*L126/10) +9*COS(1.42 + 6275.96*L126/10) +9*COS(0.27 + 5486.78*L126/10))*L126/1000000000  + (4359*COS(5.7846 + 6283.0758*L126/10)*L126^2+124*COS(5.579 + 12566.152*L126/10)*L126^2)/10000000000</f>
        <v>1.00857860139675</v>
      </c>
      <c r="AE126" s="10" t="n">
        <f aca="false">2*959.63/AD126</f>
        <v>1902.93547507558</v>
      </c>
      <c r="AF126" s="0"/>
      <c r="AG126" s="0"/>
    </row>
    <row r="127" customFormat="false" ht="12.8" hidden="false" customHeight="false" outlineLevel="0" collapsed="false">
      <c r="D127" s="28" t="n">
        <f aca="false">K127-INT(275*E127/9)+IF($A$8="leap year",1,2)*INT((E127+9)/12)+30</f>
        <v>6</v>
      </c>
      <c r="E127" s="28" t="n">
        <f aca="false">IF(K127&lt;32,1,INT(9*(IF($A$8="leap year",1,2)+K127)/275+0.98))</f>
        <v>5</v>
      </c>
      <c r="F127" s="20" t="n">
        <f aca="false">ASIN(Y127)*180/PI()</f>
        <v>40.4282561282914</v>
      </c>
      <c r="G127" s="21" t="n">
        <f aca="false">F127+1.02/(TAN($A$10*(F127+10.3/(F127+5.11)))*60)</f>
        <v>40.4480522708684</v>
      </c>
      <c r="H127" s="21" t="n">
        <f aca="false">IF(X127&gt;180,AB127-180,AB127+180)</f>
        <v>244.545779322077</v>
      </c>
      <c r="I127" s="13" t="n">
        <f aca="false">IF(ABS(4*(N127-0.0057183-V127))&lt;20,4*(N127-0.0057183-V127),4*(N127-0.0057183-V127-360))</f>
        <v>3.35949927876607</v>
      </c>
      <c r="J127" s="29" t="n">
        <f aca="false">INT(365.25*(IF(E127&gt;2,$A$5,$A$5-1)+4716))+INT(30.6001*(IF(E127&lt;3,E127+12,E127)+1))+D127+$C$2/24+2-INT(IF(E127&gt;2,$A$5,$A$5-1)/100)+INT(INT(IF(E127&gt;2,$A$5,$A$5-1)/100)/4)-1524.5</f>
        <v>2459706.125</v>
      </c>
      <c r="K127" s="7" t="n">
        <v>126</v>
      </c>
      <c r="L127" s="30" t="n">
        <f aca="false">(J127-2451545)/36525</f>
        <v>0.223439425051335</v>
      </c>
      <c r="M127" s="6" t="n">
        <f aca="false">MOD(357.5291 + 35999.0503*L127 - 0.0001559*L127^2 - 0.00000048*L127^3,360)</f>
        <v>121.136193637389</v>
      </c>
      <c r="N127" s="6" t="n">
        <f aca="false">MOD(280.46645 + 36000.76983*L127 + 0.0003032*L127^2,360)</f>
        <v>44.4577773579495</v>
      </c>
      <c r="O127" s="6" t="n">
        <f aca="false"> MOD((1.9146 - 0.004817*L127 - 0.000014*L127^2)*SIN(M127*$A$10) + (0.019993 - 0.000101*L127)*SIN(2*M127*$A$10) + 0.00029*SIN(3*M127*$A$10),360)</f>
        <v>1.62020208286</v>
      </c>
      <c r="P127" s="6" t="n">
        <f aca="false">MOD(N127+O127,360)</f>
        <v>46.0779794408095</v>
      </c>
      <c r="Q127" s="31" t="n">
        <f aca="false">COS(P127*$A$10)</f>
        <v>0.693678707374995</v>
      </c>
      <c r="R127" s="7" t="n">
        <f aca="false">COS((23.4393-46.815*L127/3600)*$A$10)*SIN(P127*$A$10)</f>
        <v>0.660862650292629</v>
      </c>
      <c r="S127" s="7" t="n">
        <f aca="false">SIN((23.4393-46.815*L127/3600)*$A$10)*SIN(P127*$A$10)</f>
        <v>0.286479333255922</v>
      </c>
      <c r="T127" s="31" t="n">
        <f aca="false">SQRT(1-S127^2)</f>
        <v>0.958086421789414</v>
      </c>
      <c r="U127" s="6" t="n">
        <f aca="false">ATAN(S127/T127)/$A$10</f>
        <v>16.6472957521213</v>
      </c>
      <c r="V127" s="6" t="n">
        <f aca="false">IF(2*ATAN(R127/(Q127+T127))/$A$10&gt;0, 2*ATAN(R127/(Q127+T127))/$A$10, 2*ATAN(R127/(Q127+T127))/$A$10+360)</f>
        <v>43.6121842382579</v>
      </c>
      <c r="W127" s="6" t="n">
        <f aca="false"> MOD(280.46061837 + 360.98564736629*(J127-2451545) + 0.000387933*L127^2 - L127^3/3871000010  + $B$7,360)</f>
        <v>89.451999951154</v>
      </c>
      <c r="X127" s="6" t="n">
        <f aca="false">IF(W127-V127&gt;0,W127-V127,W127-V127+360)</f>
        <v>45.8398157128961</v>
      </c>
      <c r="Y127" s="31" t="n">
        <f aca="false">SIN($A$10*$B$5)*SIN(U127*$A$10) +COS($A$10*$B$5)* COS(U127*$A$10)*COS(X127*$A$10)</f>
        <v>0.648495384348226</v>
      </c>
      <c r="Z127" s="6" t="n">
        <f aca="false">SIN($A$10*X127)</f>
        <v>0.717394905196322</v>
      </c>
      <c r="AA127" s="6" t="n">
        <f aca="false">COS($A$10*X127)*SIN($A$10*$B$5) - TAN($A$10*U127)*COS($A$10*$B$5)</f>
        <v>0.341476480605369</v>
      </c>
      <c r="AB127" s="6" t="n">
        <f aca="false">IF(OR(AND(Z127*AA127&gt;0), AND(Z127&lt;0,AA127&gt;0)), MOD(ATAN2(AA127,Z127)/$A$10+360,360),  ATAN2(AA127,Z127)/$A$10)</f>
        <v>64.5457793220774</v>
      </c>
      <c r="AC127" s="16" t="n">
        <f aca="false">P127-P126</f>
        <v>0.968555102526587</v>
      </c>
      <c r="AD127" s="17" t="n">
        <f aca="false">(100013989+1670700*COS(3.0984635 + 6283.07585*L127/10)+13956*COS(3.05525 + 12566.1517*L127/10)+3084*COS(5.1985 + 77713.7715*L127/10) +1628*COS(1.1739 + 5753.3849*L127/10)+1576*COS(2.8469 + 7860.4194*L127/10)+925*COS(5.453 + 11506.77*L127/10)+542*COS(4.564 + 3930.21*L127/10)+472*COS(3.661 + 5884.927*L127/10)+346*COS(0.964 + 5507.553*L127/10)+329*COS(5.9 + 5223.694*L127/10)+307*COS(0.299 + 5573.143*L127/10)+243*COS(4.273 + 11790.629*L127/10)+212*COS(5.847 + 1577.344*L127/10)+186*COS(5.022 + 10977.079*L127/10)+175*COS(3.012 + 18849.228*L127/10)+110*COS(5.055 + 5486.778*L127/10)+98*COS(0.89 + 6069.78*L127/10)+86*COS(5.69 + 15720.84*L127/10)+86*COS(1.27 + 161000.69*L127/10)+65*COS(0.27 + 17260.15*L127/10)+63*COS(0.92 + 529.69*L127/10)+57*COS(2.01 + 83996.85*L127/10)+56*COS(5.24 + 71430.7*L127/10)+49*COS(3.25 + 2544.31*L127/10)+47*COS(2.58 + 775.52*L127/10)+45*COS(5.54 + 9437.76*L127/10)+43*COS(6.01 + 6275.96*L127/10)+39*COS(5.36 + 4694*L127/10)+38*COS(2.39 + 8827.39*L127/10)+37*COS(0.83 + 19651.05*L127/10)+37*COS(4.9 + 12139.55*L127/10)+36*COS(1.67 + 12036.46*L127/10)+35*COS(1.84 + 2942.46*L127/10)+33*COS(0.24 + 7084.9*L127/10)+32*COS(0.18 + 5088.63*L127/10)+32*COS(1.78 + 398.15*L127/10)+28*COS(1.21 + 6286.6*L127/10)+28*COS(1.9 + 6279.55*L127/10)+26*COS(4.59 + 10447.39*L127/10) +24.6*COS(3.787 + 8429.241*L127/10)+23.6*COS(0.269 + 796.3*L127/10)+27.8*COS(1.899 + 6279.55*L127/10)+23.9*COS(4.996 + 5856.48*L127/10)+20.3*COS(4.653 + 2146.165*L127/10))/100000000 + (103019*COS(1.10749 + 6283.07585*L127/10) +1721*COS(1.0644 + 12566.1517*L127/10) +702*COS(3.142 + 0*L127/10) +32*COS(1.02 + 18849.23*L127/10) +31*COS(2.84 + 5507.55*L127/10) +25*COS(1.32 + 5223.69*L127/10) +18*COS(1.42 + 1577.34*L127/10) +10*COS(5.91 + 10977.08*L127/10) +9*COS(1.42 + 6275.96*L127/10) +9*COS(0.27 + 5486.78*L127/10))*L127/1000000000  + (4359*COS(5.7846 + 6283.0758*L127/10)*L127^2+124*COS(5.579 + 12566.152*L127/10)*L127^2)/10000000000</f>
        <v>1.00881676289796</v>
      </c>
      <c r="AE127" s="10" t="n">
        <f aca="false">2*959.63/AD127</f>
        <v>1902.48622999351</v>
      </c>
      <c r="AF127" s="0"/>
      <c r="AG127" s="0"/>
    </row>
    <row r="128" customFormat="false" ht="12.8" hidden="false" customHeight="false" outlineLevel="0" collapsed="false">
      <c r="D128" s="28" t="n">
        <f aca="false">K128-INT(275*E128/9)+IF($A$8="leap year",1,2)*INT((E128+9)/12)+30</f>
        <v>7</v>
      </c>
      <c r="E128" s="28" t="n">
        <f aca="false">IF(K128&lt;32,1,INT(9*(IF($A$8="leap year",1,2)+K128)/275+0.98))</f>
        <v>5</v>
      </c>
      <c r="F128" s="20" t="n">
        <f aca="false">ASIN(Y128)*180/PI()</f>
        <v>40.6384033933069</v>
      </c>
      <c r="G128" s="21" t="n">
        <f aca="false">F128+1.02/(TAN($A$10*(F128+10.3/(F128+5.11)))*60)</f>
        <v>40.6580539782443</v>
      </c>
      <c r="H128" s="21" t="n">
        <f aca="false">IF(X128&gt;180,AB128-180,AB128+180)</f>
        <v>244.783175249555</v>
      </c>
      <c r="I128" s="13" t="n">
        <f aca="false">IF(ABS(4*(N128-0.0057183-V128))&lt;20,4*(N128-0.0057183-V128),4*(N128-0.0057183-V128-360))</f>
        <v>3.42588700047798</v>
      </c>
      <c r="J128" s="29" t="n">
        <f aca="false">INT(365.25*(IF(E128&gt;2,$A$5,$A$5-1)+4716))+INT(30.6001*(IF(E128&lt;3,E128+12,E128)+1))+D128+$C$2/24+2-INT(IF(E128&gt;2,$A$5,$A$5-1)/100)+INT(INT(IF(E128&gt;2,$A$5,$A$5-1)/100)/4)-1524.5</f>
        <v>2459707.125</v>
      </c>
      <c r="K128" s="7" t="n">
        <v>127</v>
      </c>
      <c r="L128" s="30" t="n">
        <f aca="false">(J128-2451545)/36525</f>
        <v>0.223466803559206</v>
      </c>
      <c r="M128" s="6" t="n">
        <f aca="false">MOD(357.5291 + 35999.0503*L128 - 0.0001559*L128^2 - 0.00000048*L128^3,360)</f>
        <v>122.121793917479</v>
      </c>
      <c r="N128" s="6" t="n">
        <f aca="false">MOD(280.46645 + 36000.76983*L128 + 0.0003032*L128^2,360)</f>
        <v>45.4434247218251</v>
      </c>
      <c r="O128" s="6" t="n">
        <f aca="false"> MOD((1.9146 - 0.004817*L128 - 0.000014*L128^2)*SIN(M128*$A$10) + (0.019993 - 0.000101*L128)*SIN(2*M128*$A$10) + 0.00029*SIN(3*M128*$A$10),360)</f>
        <v>1.60264605512314</v>
      </c>
      <c r="P128" s="6" t="n">
        <f aca="false">MOD(N128+O128,360)</f>
        <v>47.0460707769482</v>
      </c>
      <c r="Q128" s="31" t="n">
        <f aca="false">COS(P128*$A$10)</f>
        <v>0.681410067832366</v>
      </c>
      <c r="R128" s="7" t="n">
        <f aca="false">COS((23.4393-46.815*L128/3600)*$A$10)*SIN(P128*$A$10)</f>
        <v>0.671521539530133</v>
      </c>
      <c r="S128" s="7" t="n">
        <f aca="false">SIN((23.4393-46.815*L128/3600)*$A$10)*SIN(P128*$A$10)</f>
        <v>0.291099882177527</v>
      </c>
      <c r="T128" s="31" t="n">
        <f aca="false">SQRT(1-S128^2)</f>
        <v>0.956692666741117</v>
      </c>
      <c r="U128" s="6" t="n">
        <f aca="false">ATAN(S128/T128)/$A$10</f>
        <v>16.9238158373566</v>
      </c>
      <c r="V128" s="6" t="n">
        <f aca="false">IF(2*ATAN(R128/(Q128+T128))/$A$10&gt;0, 2*ATAN(R128/(Q128+T128))/$A$10, 2*ATAN(R128/(Q128+T128))/$A$10+360)</f>
        <v>44.5812346717056</v>
      </c>
      <c r="W128" s="6" t="n">
        <f aca="false"> MOD(280.46061837 + 360.98564736629*(J128-2451545) + 0.000387933*L128^2 - L128^3/3871000010  + $B$7,360)</f>
        <v>90.4376473221928</v>
      </c>
      <c r="X128" s="6" t="n">
        <f aca="false">IF(W128-V128&gt;0,W128-V128,W128-V128+360)</f>
        <v>45.8564126504872</v>
      </c>
      <c r="Y128" s="31" t="n">
        <f aca="false">SIN($A$10*$B$5)*SIN(U128*$A$10) +COS($A$10*$B$5)* COS(U128*$A$10)*COS(X128*$A$10)</f>
        <v>0.651282984527385</v>
      </c>
      <c r="Z128" s="6" t="n">
        <f aca="false">SIN($A$10*X128)</f>
        <v>0.717596679391364</v>
      </c>
      <c r="AA128" s="6" t="n">
        <f aca="false">COS($A$10*X128)*SIN($A$10*$B$5) - TAN($A$10*U128)*COS($A$10*$B$5)</f>
        <v>0.337932781493388</v>
      </c>
      <c r="AB128" s="6" t="n">
        <f aca="false">IF(OR(AND(Z128*AA128&gt;0), AND(Z128&lt;0,AA128&gt;0)), MOD(ATAN2(AA128,Z128)/$A$10+360,360),  ATAN2(AA128,Z128)/$A$10)</f>
        <v>64.7831752495551</v>
      </c>
      <c r="AC128" s="16" t="n">
        <f aca="false">P128-P127</f>
        <v>0.968091336138748</v>
      </c>
      <c r="AD128" s="17" t="n">
        <f aca="false">(100013989+1670700*COS(3.0984635 + 6283.07585*L128/10)+13956*COS(3.05525 + 12566.1517*L128/10)+3084*COS(5.1985 + 77713.7715*L128/10) +1628*COS(1.1739 + 5753.3849*L128/10)+1576*COS(2.8469 + 7860.4194*L128/10)+925*COS(5.453 + 11506.77*L128/10)+542*COS(4.564 + 3930.21*L128/10)+472*COS(3.661 + 5884.927*L128/10)+346*COS(0.964 + 5507.553*L128/10)+329*COS(5.9 + 5223.694*L128/10)+307*COS(0.299 + 5573.143*L128/10)+243*COS(4.273 + 11790.629*L128/10)+212*COS(5.847 + 1577.344*L128/10)+186*COS(5.022 + 10977.079*L128/10)+175*COS(3.012 + 18849.228*L128/10)+110*COS(5.055 + 5486.778*L128/10)+98*COS(0.89 + 6069.78*L128/10)+86*COS(5.69 + 15720.84*L128/10)+86*COS(1.27 + 161000.69*L128/10)+65*COS(0.27 + 17260.15*L128/10)+63*COS(0.92 + 529.69*L128/10)+57*COS(2.01 + 83996.85*L128/10)+56*COS(5.24 + 71430.7*L128/10)+49*COS(3.25 + 2544.31*L128/10)+47*COS(2.58 + 775.52*L128/10)+45*COS(5.54 + 9437.76*L128/10)+43*COS(6.01 + 6275.96*L128/10)+39*COS(5.36 + 4694*L128/10)+38*COS(2.39 + 8827.39*L128/10)+37*COS(0.83 + 19651.05*L128/10)+37*COS(4.9 + 12139.55*L128/10)+36*COS(1.67 + 12036.46*L128/10)+35*COS(1.84 + 2942.46*L128/10)+33*COS(0.24 + 7084.9*L128/10)+32*COS(0.18 + 5088.63*L128/10)+32*COS(1.78 + 398.15*L128/10)+28*COS(1.21 + 6286.6*L128/10)+28*COS(1.9 + 6279.55*L128/10)+26*COS(4.59 + 10447.39*L128/10) +24.6*COS(3.787 + 8429.241*L128/10)+23.6*COS(0.269 + 796.3*L128/10)+27.8*COS(1.899 + 6279.55*L128/10)+23.9*COS(4.996 + 5856.48*L128/10)+20.3*COS(4.653 + 2146.165*L128/10))/100000000 + (103019*COS(1.10749 + 6283.07585*L128/10) +1721*COS(1.0644 + 12566.1517*L128/10) +702*COS(3.142 + 0*L128/10) +32*COS(1.02 + 18849.23*L128/10) +31*COS(2.84 + 5507.55*L128/10) +25*COS(1.32 + 5223.69*L128/10) +18*COS(1.42 + 1577.34*L128/10) +10*COS(5.91 + 10977.08*L128/10) +9*COS(1.42 + 6275.96*L128/10) +9*COS(0.27 + 5486.78*L128/10))*L128/1000000000  + (4359*COS(5.7846 + 6283.0758*L128/10)*L128^2+124*COS(5.579 + 12566.152*L128/10)*L128^2)/10000000000</f>
        <v>1.00905175007809</v>
      </c>
      <c r="AE128" s="10" t="n">
        <f aca="false">2*959.63/AD128</f>
        <v>1902.04318049244</v>
      </c>
      <c r="AF128" s="0"/>
      <c r="AG128" s="0"/>
    </row>
    <row r="129" customFormat="false" ht="12.8" hidden="false" customHeight="false" outlineLevel="0" collapsed="false">
      <c r="D129" s="28" t="n">
        <f aca="false">K129-INT(275*E129/9)+IF($A$8="leap year",1,2)*INT((E129+9)/12)+30</f>
        <v>8</v>
      </c>
      <c r="E129" s="28" t="n">
        <f aca="false">IF(K129&lt;32,1,INT(9*(IF($A$8="leap year",1,2)+K129)/275+0.98))</f>
        <v>5</v>
      </c>
      <c r="F129" s="20" t="n">
        <f aca="false">ASIN(Y129)*180/PI()</f>
        <v>40.8457406093429</v>
      </c>
      <c r="G129" s="21" t="n">
        <f aca="false">F129+1.02/(TAN($A$10*(F129+10.3/(F129+5.11)))*60)</f>
        <v>40.8652487752358</v>
      </c>
      <c r="H129" s="21" t="n">
        <f aca="false">IF(X129&gt;180,AB129-180,AB129+180)</f>
        <v>245.015859610542</v>
      </c>
      <c r="I129" s="13" t="n">
        <f aca="false">IF(ABS(4*(N129-0.0057183-V129))&lt;20,4*(N129-0.0057183-V129),4*(N129-0.0057183-V129-360))</f>
        <v>3.48281171605583</v>
      </c>
      <c r="J129" s="29" t="n">
        <f aca="false">INT(365.25*(IF(E129&gt;2,$A$5,$A$5-1)+4716))+INT(30.6001*(IF(E129&lt;3,E129+12,E129)+1))+D129+$C$2/24+2-INT(IF(E129&gt;2,$A$5,$A$5-1)/100)+INT(INT(IF(E129&gt;2,$A$5,$A$5-1)/100)/4)-1524.5</f>
        <v>2459708.125</v>
      </c>
      <c r="K129" s="7" t="n">
        <v>128</v>
      </c>
      <c r="L129" s="30" t="n">
        <f aca="false">(J129-2451545)/36525</f>
        <v>0.223494182067077</v>
      </c>
      <c r="M129" s="6" t="n">
        <f aca="false">MOD(357.5291 + 35999.0503*L129 - 0.0001559*L129^2 - 0.00000048*L129^3,360)</f>
        <v>123.107394197568</v>
      </c>
      <c r="N129" s="6" t="n">
        <f aca="false">MOD(280.46645 + 36000.76983*L129 + 0.0003032*L129^2,360)</f>
        <v>46.4290720856989</v>
      </c>
      <c r="O129" s="6" t="n">
        <f aca="false"> MOD((1.9146 - 0.004817*L129 - 0.000014*L129^2)*SIN(M129*$A$10) + (0.019993 - 0.000101*L129)*SIN(2*M129*$A$10) + 0.00029*SIN(3*M129*$A$10),360)</f>
        <v>1.58463169500487</v>
      </c>
      <c r="P129" s="6" t="n">
        <f aca="false">MOD(N129+O129,360)</f>
        <v>48.0137037807037</v>
      </c>
      <c r="Q129" s="31" t="n">
        <f aca="false">COS(P129*$A$10)</f>
        <v>0.668952844745599</v>
      </c>
      <c r="R129" s="7" t="n">
        <f aca="false">COS((23.4393-46.815*L129/3600)*$A$10)*SIN(P129*$A$10)</f>
        <v>0.6819838125044</v>
      </c>
      <c r="S129" s="7" t="n">
        <f aca="false">SIN((23.4393-46.815*L129/3600)*$A$10)*SIN(P129*$A$10)</f>
        <v>0.295635199170758</v>
      </c>
      <c r="T129" s="31" t="n">
        <f aca="false">SQRT(1-S129^2)</f>
        <v>0.955300910190745</v>
      </c>
      <c r="U129" s="6" t="n">
        <f aca="false">ATAN(S129/T129)/$A$10</f>
        <v>17.1956305947293</v>
      </c>
      <c r="V129" s="6" t="n">
        <f aca="false">IF(2*ATAN(R129/(Q129+T129))/$A$10&gt;0, 2*ATAN(R129/(Q129+T129))/$A$10, 2*ATAN(R129/(Q129+T129))/$A$10+360)</f>
        <v>45.5526508566849</v>
      </c>
      <c r="W129" s="6" t="n">
        <f aca="false"> MOD(280.46061837 + 360.98564736629*(J129-2451545) + 0.000387933*L129^2 - L129^3/3871000010  + $B$7,360)</f>
        <v>91.4232946932316</v>
      </c>
      <c r="X129" s="6" t="n">
        <f aca="false">IF(W129-V129&gt;0,W129-V129,W129-V129+360)</f>
        <v>45.8706438365467</v>
      </c>
      <c r="Y129" s="31" t="n">
        <f aca="false">SIN($A$10*$B$5)*SIN(U129*$A$10) +COS($A$10*$B$5)* COS(U129*$A$10)*COS(X129*$A$10)</f>
        <v>0.654024723205025</v>
      </c>
      <c r="Z129" s="6" t="n">
        <f aca="false">SIN($A$10*X129)</f>
        <v>0.71776964445041</v>
      </c>
      <c r="AA129" s="6" t="n">
        <f aca="false">COS($A$10*X129)*SIN($A$10*$B$5) - TAN($A$10*U129)*COS($A$10*$B$5)</f>
        <v>0.334459631209452</v>
      </c>
      <c r="AB129" s="6" t="n">
        <f aca="false">IF(OR(AND(Z129*AA129&gt;0), AND(Z129&lt;0,AA129&gt;0)), MOD(ATAN2(AA129,Z129)/$A$10+360,360),  ATAN2(AA129,Z129)/$A$10)</f>
        <v>65.0158596105424</v>
      </c>
      <c r="AC129" s="16" t="n">
        <f aca="false">P129-P128</f>
        <v>0.967633003755523</v>
      </c>
      <c r="AD129" s="17" t="n">
        <f aca="false">(100013989+1670700*COS(3.0984635 + 6283.07585*L129/10)+13956*COS(3.05525 + 12566.1517*L129/10)+3084*COS(5.1985 + 77713.7715*L129/10) +1628*COS(1.1739 + 5753.3849*L129/10)+1576*COS(2.8469 + 7860.4194*L129/10)+925*COS(5.453 + 11506.77*L129/10)+542*COS(4.564 + 3930.21*L129/10)+472*COS(3.661 + 5884.927*L129/10)+346*COS(0.964 + 5507.553*L129/10)+329*COS(5.9 + 5223.694*L129/10)+307*COS(0.299 + 5573.143*L129/10)+243*COS(4.273 + 11790.629*L129/10)+212*COS(5.847 + 1577.344*L129/10)+186*COS(5.022 + 10977.079*L129/10)+175*COS(3.012 + 18849.228*L129/10)+110*COS(5.055 + 5486.778*L129/10)+98*COS(0.89 + 6069.78*L129/10)+86*COS(5.69 + 15720.84*L129/10)+86*COS(1.27 + 161000.69*L129/10)+65*COS(0.27 + 17260.15*L129/10)+63*COS(0.92 + 529.69*L129/10)+57*COS(2.01 + 83996.85*L129/10)+56*COS(5.24 + 71430.7*L129/10)+49*COS(3.25 + 2544.31*L129/10)+47*COS(2.58 + 775.52*L129/10)+45*COS(5.54 + 9437.76*L129/10)+43*COS(6.01 + 6275.96*L129/10)+39*COS(5.36 + 4694*L129/10)+38*COS(2.39 + 8827.39*L129/10)+37*COS(0.83 + 19651.05*L129/10)+37*COS(4.9 + 12139.55*L129/10)+36*COS(1.67 + 12036.46*L129/10)+35*COS(1.84 + 2942.46*L129/10)+33*COS(0.24 + 7084.9*L129/10)+32*COS(0.18 + 5088.63*L129/10)+32*COS(1.78 + 398.15*L129/10)+28*COS(1.21 + 6286.6*L129/10)+28*COS(1.9 + 6279.55*L129/10)+26*COS(4.59 + 10447.39*L129/10) +24.6*COS(3.787 + 8429.241*L129/10)+23.6*COS(0.269 + 796.3*L129/10)+27.8*COS(1.899 + 6279.55*L129/10)+23.9*COS(4.996 + 5856.48*L129/10)+20.3*COS(4.653 + 2146.165*L129/10))/100000000 + (103019*COS(1.10749 + 6283.07585*L129/10) +1721*COS(1.0644 + 12566.1517*L129/10) +702*COS(3.142 + 0*L129/10) +32*COS(1.02 + 18849.23*L129/10) +31*COS(2.84 + 5507.55*L129/10) +25*COS(1.32 + 5223.69*L129/10) +18*COS(1.42 + 1577.34*L129/10) +10*COS(5.91 + 10977.08*L129/10) +9*COS(1.42 + 6275.96*L129/10) +9*COS(0.27 + 5486.78*L129/10))*L129/1000000000  + (4359*COS(5.7846 + 6283.0758*L129/10)*L129^2+124*COS(5.579 + 12566.152*L129/10)*L129^2)/10000000000</f>
        <v>1.00928370753732</v>
      </c>
      <c r="AE129" s="10" t="n">
        <f aca="false">2*959.63/AD129</f>
        <v>1901.60604562125</v>
      </c>
      <c r="AF129" s="0"/>
      <c r="AG129" s="0"/>
    </row>
    <row r="130" customFormat="false" ht="12.8" hidden="false" customHeight="false" outlineLevel="0" collapsed="false">
      <c r="D130" s="28" t="n">
        <f aca="false">K130-INT(275*E130/9)+IF($A$8="leap year",1,2)*INT((E130+9)/12)+30</f>
        <v>9</v>
      </c>
      <c r="E130" s="28" t="n">
        <f aca="false">IF(K130&lt;32,1,INT(9*(IF($A$8="leap year",1,2)+K130)/275+0.98))</f>
        <v>5</v>
      </c>
      <c r="F130" s="20" t="n">
        <f aca="false">ASIN(Y130)*180/PI()</f>
        <v>41.0502316393459</v>
      </c>
      <c r="G130" s="21" t="n">
        <f aca="false">F130+1.02/(TAN($A$10*(F130+10.3/(F130+5.11)))*60)</f>
        <v>41.0696004833785</v>
      </c>
      <c r="H130" s="21" t="n">
        <f aca="false">IF(X130&gt;180,AB130-180,AB130+180)</f>
        <v>245.243699502279</v>
      </c>
      <c r="I130" s="13" t="n">
        <f aca="false">IF(ABS(4*(N130-0.0057183-V130))&lt;20,4*(N130-0.0057183-V130),4*(N130-0.0057183-V130-360))</f>
        <v>3.53023508932873</v>
      </c>
      <c r="J130" s="29" t="n">
        <f aca="false">INT(365.25*(IF(E130&gt;2,$A$5,$A$5-1)+4716))+INT(30.6001*(IF(E130&lt;3,E130+12,E130)+1))+D130+$C$2/24+2-INT(IF(E130&gt;2,$A$5,$A$5-1)/100)+INT(INT(IF(E130&gt;2,$A$5,$A$5-1)/100)/4)-1524.5</f>
        <v>2459709.125</v>
      </c>
      <c r="K130" s="7" t="n">
        <v>129</v>
      </c>
      <c r="L130" s="30" t="n">
        <f aca="false">(J130-2451545)/36525</f>
        <v>0.223521560574949</v>
      </c>
      <c r="M130" s="6" t="n">
        <f aca="false">MOD(357.5291 + 35999.0503*L130 - 0.0001559*L130^2 - 0.00000048*L130^3,360)</f>
        <v>124.092994477656</v>
      </c>
      <c r="N130" s="6" t="n">
        <f aca="false">MOD(280.46645 + 36000.76983*L130 + 0.0003032*L130^2,360)</f>
        <v>47.4147194495727</v>
      </c>
      <c r="O130" s="6" t="n">
        <f aca="false"> MOD((1.9146 - 0.004817*L130 - 0.000014*L130^2)*SIN(M130*$A$10) + (0.019993 - 0.000101*L130)*SIN(2*M130*$A$10) + 0.00029*SIN(3*M130*$A$10),360)</f>
        <v>1.56616455344304</v>
      </c>
      <c r="P130" s="6" t="n">
        <f aca="false">MOD(N130+O130,360)</f>
        <v>48.9808840030157</v>
      </c>
      <c r="Q130" s="31" t="n">
        <f aca="false">COS(P130*$A$10)</f>
        <v>0.656310791577666</v>
      </c>
      <c r="R130" s="7" t="n">
        <f aca="false">COS((23.4393-46.815*L130/3600)*$A$10)*SIN(P130*$A$10)</f>
        <v>0.692246817863111</v>
      </c>
      <c r="S130" s="7" t="n">
        <f aca="false">SIN((23.4393-46.815*L130/3600)*$A$10)*SIN(P130*$A$10)</f>
        <v>0.300084134897356</v>
      </c>
      <c r="T130" s="31" t="n">
        <f aca="false">SQRT(1-S130^2)</f>
        <v>0.953912738138508</v>
      </c>
      <c r="U130" s="6" t="n">
        <f aca="false">ATAN(S130/T130)/$A$10</f>
        <v>17.4626565289944</v>
      </c>
      <c r="V130" s="6" t="n">
        <f aca="false">IF(2*ATAN(R130/(Q130+T130))/$A$10&gt;0, 2*ATAN(R130/(Q130+T130))/$A$10, 2*ATAN(R130/(Q130+T130))/$A$10+360)</f>
        <v>46.5264423772405</v>
      </c>
      <c r="W130" s="6" t="n">
        <f aca="false"> MOD(280.46061837 + 360.98564736629*(J130-2451545) + 0.000387933*L130^2 - L130^3/3871000010  + $B$7,360)</f>
        <v>92.4089420642704</v>
      </c>
      <c r="X130" s="6" t="n">
        <f aca="false">IF(W130-V130&gt;0,W130-V130,W130-V130+360)</f>
        <v>45.8824996870299</v>
      </c>
      <c r="Y130" s="31" t="n">
        <f aca="false">SIN($A$10*$B$5)*SIN(U130*$A$10) +COS($A$10*$B$5)* COS(U130*$A$10)*COS(X130*$A$10)</f>
        <v>0.656720436322745</v>
      </c>
      <c r="Z130" s="6" t="n">
        <f aca="false">SIN($A$10*X130)</f>
        <v>0.71791370599917</v>
      </c>
      <c r="AA130" s="6" t="n">
        <f aca="false">COS($A$10*X130)*SIN($A$10*$B$5) - TAN($A$10*U130)*COS($A$10*$B$5)</f>
        <v>0.33105847942792</v>
      </c>
      <c r="AB130" s="6" t="n">
        <f aca="false">IF(OR(AND(Z130*AA130&gt;0), AND(Z130&lt;0,AA130&gt;0)), MOD(ATAN2(AA130,Z130)/$A$10+360,360),  ATAN2(AA130,Z130)/$A$10)</f>
        <v>65.2436995022787</v>
      </c>
      <c r="AC130" s="16" t="n">
        <f aca="false">P130-P129</f>
        <v>0.967180222311967</v>
      </c>
      <c r="AD130" s="17" t="n">
        <f aca="false">(100013989+1670700*COS(3.0984635 + 6283.07585*L130/10)+13956*COS(3.05525 + 12566.1517*L130/10)+3084*COS(5.1985 + 77713.7715*L130/10) +1628*COS(1.1739 + 5753.3849*L130/10)+1576*COS(2.8469 + 7860.4194*L130/10)+925*COS(5.453 + 11506.77*L130/10)+542*COS(4.564 + 3930.21*L130/10)+472*COS(3.661 + 5884.927*L130/10)+346*COS(0.964 + 5507.553*L130/10)+329*COS(5.9 + 5223.694*L130/10)+307*COS(0.299 + 5573.143*L130/10)+243*COS(4.273 + 11790.629*L130/10)+212*COS(5.847 + 1577.344*L130/10)+186*COS(5.022 + 10977.079*L130/10)+175*COS(3.012 + 18849.228*L130/10)+110*COS(5.055 + 5486.778*L130/10)+98*COS(0.89 + 6069.78*L130/10)+86*COS(5.69 + 15720.84*L130/10)+86*COS(1.27 + 161000.69*L130/10)+65*COS(0.27 + 17260.15*L130/10)+63*COS(0.92 + 529.69*L130/10)+57*COS(2.01 + 83996.85*L130/10)+56*COS(5.24 + 71430.7*L130/10)+49*COS(3.25 + 2544.31*L130/10)+47*COS(2.58 + 775.52*L130/10)+45*COS(5.54 + 9437.76*L130/10)+43*COS(6.01 + 6275.96*L130/10)+39*COS(5.36 + 4694*L130/10)+38*COS(2.39 + 8827.39*L130/10)+37*COS(0.83 + 19651.05*L130/10)+37*COS(4.9 + 12139.55*L130/10)+36*COS(1.67 + 12036.46*L130/10)+35*COS(1.84 + 2942.46*L130/10)+33*COS(0.24 + 7084.9*L130/10)+32*COS(0.18 + 5088.63*L130/10)+32*COS(1.78 + 398.15*L130/10)+28*COS(1.21 + 6286.6*L130/10)+28*COS(1.9 + 6279.55*L130/10)+26*COS(4.59 + 10447.39*L130/10) +24.6*COS(3.787 + 8429.241*L130/10)+23.6*COS(0.269 + 796.3*L130/10)+27.8*COS(1.899 + 6279.55*L130/10)+23.9*COS(4.996 + 5856.48*L130/10)+20.3*COS(4.653 + 2146.165*L130/10))/100000000 + (103019*COS(1.10749 + 6283.07585*L130/10) +1721*COS(1.0644 + 12566.1517*L130/10) +702*COS(3.142 + 0*L130/10) +32*COS(1.02 + 18849.23*L130/10) +31*COS(2.84 + 5507.55*L130/10) +25*COS(1.32 + 5223.69*L130/10) +18*COS(1.42 + 1577.34*L130/10) +10*COS(5.91 + 10977.08*L130/10) +9*COS(1.42 + 6275.96*L130/10) +9*COS(0.27 + 5486.78*L130/10))*L130/1000000000  + (4359*COS(5.7846 + 6283.0758*L130/10)*L130^2+124*COS(5.579 + 12566.152*L130/10)*L130^2)/10000000000</f>
        <v>1.00951280582366</v>
      </c>
      <c r="AE130" s="10" t="n">
        <f aca="false">2*959.63/AD130</f>
        <v>1901.17449618094</v>
      </c>
      <c r="AF130" s="0"/>
      <c r="AG130" s="0"/>
    </row>
    <row r="131" customFormat="false" ht="12.8" hidden="false" customHeight="false" outlineLevel="0" collapsed="false">
      <c r="D131" s="28" t="n">
        <f aca="false">K131-INT(275*E131/9)+IF($A$8="leap year",1,2)*INT((E131+9)/12)+30</f>
        <v>10</v>
      </c>
      <c r="E131" s="28" t="n">
        <f aca="false">IF(K131&lt;32,1,INT(9*(IF($A$8="leap year",1,2)+K131)/275+0.98))</f>
        <v>5</v>
      </c>
      <c r="F131" s="20" t="n">
        <f aca="false">ASIN(Y131)*180/PI()</f>
        <v>41.2518394960869</v>
      </c>
      <c r="G131" s="21" t="n">
        <f aca="false">F131+1.02/(TAN($A$10*(F131+10.3/(F131+5.11)))*60)</f>
        <v>41.27107207626</v>
      </c>
      <c r="H131" s="21" t="n">
        <f aca="false">IF(X131&gt;180,AB131-180,AB131+180)</f>
        <v>245.466564115123</v>
      </c>
      <c r="I131" s="13" t="n">
        <f aca="false">IF(ABS(4*(N131-0.0057183-V131))&lt;20,4*(N131-0.0057183-V131),4*(N131-0.0057183-V131-360))</f>
        <v>3.5681311628266</v>
      </c>
      <c r="J131" s="29" t="n">
        <f aca="false">INT(365.25*(IF(E131&gt;2,$A$5,$A$5-1)+4716))+INT(30.6001*(IF(E131&lt;3,E131+12,E131)+1))+D131+$C$2/24+2-INT(IF(E131&gt;2,$A$5,$A$5-1)/100)+INT(INT(IF(E131&gt;2,$A$5,$A$5-1)/100)/4)-1524.5</f>
        <v>2459710.125</v>
      </c>
      <c r="K131" s="7" t="n">
        <v>130</v>
      </c>
      <c r="L131" s="30" t="n">
        <f aca="false">(J131-2451545)/36525</f>
        <v>0.22354893908282</v>
      </c>
      <c r="M131" s="6" t="n">
        <f aca="false">MOD(357.5291 + 35999.0503*L131 - 0.0001559*L131^2 - 0.00000048*L131^3,360)</f>
        <v>125.078594757744</v>
      </c>
      <c r="N131" s="6" t="n">
        <f aca="false">MOD(280.46645 + 36000.76983*L131 + 0.0003032*L131^2,360)</f>
        <v>48.4003668134501</v>
      </c>
      <c r="O131" s="6" t="n">
        <f aca="false"> MOD((1.9146 - 0.004817*L131 - 0.000014*L131^2)*SIN(M131*$A$10) + (0.019993 - 0.000101*L131)*SIN(2*M131*$A$10) + 0.00029*SIN(3*M131*$A$10),360)</f>
        <v>1.54725029645168</v>
      </c>
      <c r="P131" s="6" t="n">
        <f aca="false">MOD(N131+O131,360)</f>
        <v>49.9476171099018</v>
      </c>
      <c r="Q131" s="31" t="n">
        <f aca="false">COS(P131*$A$10)</f>
        <v>0.643487700071402</v>
      </c>
      <c r="R131" s="7" t="n">
        <f aca="false">COS((23.4393-46.815*L131/3600)*$A$10)*SIN(P131*$A$10)</f>
        <v>0.702307964570236</v>
      </c>
      <c r="S131" s="7" t="n">
        <f aca="false">SIN((23.4393-46.815*L131/3600)*$A$10)*SIN(P131*$A$10)</f>
        <v>0.304445566165824</v>
      </c>
      <c r="T131" s="31" t="n">
        <f aca="false">SQRT(1-S131^2)</f>
        <v>0.952529735620873</v>
      </c>
      <c r="U131" s="6" t="n">
        <f aca="false">ATAN(S131/T131)/$A$10</f>
        <v>17.7248109572619</v>
      </c>
      <c r="V131" s="6" t="n">
        <f aca="false">IF(2*ATAN(R131/(Q131+T131))/$A$10&gt;0, 2*ATAN(R131/(Q131+T131))/$A$10, 2*ATAN(R131/(Q131+T131))/$A$10+360)</f>
        <v>47.5026157227434</v>
      </c>
      <c r="W131" s="6" t="n">
        <f aca="false"> MOD(280.46061837 + 360.98564736629*(J131-2451545) + 0.000387933*L131^2 - L131^3/3871000010  + $B$7,360)</f>
        <v>93.3945894353092</v>
      </c>
      <c r="X131" s="6" t="n">
        <f aca="false">IF(W131-V131&gt;0,W131-V131,W131-V131+360)</f>
        <v>45.8919737125657</v>
      </c>
      <c r="Y131" s="31" t="n">
        <f aca="false">SIN($A$10*$B$5)*SIN(U131*$A$10) +COS($A$10*$B$5)* COS(U131*$A$10)*COS(X131*$A$10)</f>
        <v>0.659369952775228</v>
      </c>
      <c r="Z131" s="6" t="n">
        <f aca="false">SIN($A$10*X131)</f>
        <v>0.718028803674071</v>
      </c>
      <c r="AA131" s="6" t="n">
        <f aca="false">COS($A$10*X131)*SIN($A$10*$B$5) - TAN($A$10*U131)*COS($A$10*$B$5)</f>
        <v>0.327730754356863</v>
      </c>
      <c r="AB131" s="6" t="n">
        <f aca="false">IF(OR(AND(Z131*AA131&gt;0), AND(Z131&lt;0,AA131&gt;0)), MOD(ATAN2(AA131,Z131)/$A$10+360,360),  ATAN2(AA131,Z131)/$A$10)</f>
        <v>65.4665641151226</v>
      </c>
      <c r="AC131" s="16" t="n">
        <f aca="false">P131-P130</f>
        <v>0.966733106886082</v>
      </c>
      <c r="AD131" s="17" t="n">
        <f aca="false">(100013989+1670700*COS(3.0984635 + 6283.07585*L131/10)+13956*COS(3.05525 + 12566.1517*L131/10)+3084*COS(5.1985 + 77713.7715*L131/10) +1628*COS(1.1739 + 5753.3849*L131/10)+1576*COS(2.8469 + 7860.4194*L131/10)+925*COS(5.453 + 11506.77*L131/10)+542*COS(4.564 + 3930.21*L131/10)+472*COS(3.661 + 5884.927*L131/10)+346*COS(0.964 + 5507.553*L131/10)+329*COS(5.9 + 5223.694*L131/10)+307*COS(0.299 + 5573.143*L131/10)+243*COS(4.273 + 11790.629*L131/10)+212*COS(5.847 + 1577.344*L131/10)+186*COS(5.022 + 10977.079*L131/10)+175*COS(3.012 + 18849.228*L131/10)+110*COS(5.055 + 5486.778*L131/10)+98*COS(0.89 + 6069.78*L131/10)+86*COS(5.69 + 15720.84*L131/10)+86*COS(1.27 + 161000.69*L131/10)+65*COS(0.27 + 17260.15*L131/10)+63*COS(0.92 + 529.69*L131/10)+57*COS(2.01 + 83996.85*L131/10)+56*COS(5.24 + 71430.7*L131/10)+49*COS(3.25 + 2544.31*L131/10)+47*COS(2.58 + 775.52*L131/10)+45*COS(5.54 + 9437.76*L131/10)+43*COS(6.01 + 6275.96*L131/10)+39*COS(5.36 + 4694*L131/10)+38*COS(2.39 + 8827.39*L131/10)+37*COS(0.83 + 19651.05*L131/10)+37*COS(4.9 + 12139.55*L131/10)+36*COS(1.67 + 12036.46*L131/10)+35*COS(1.84 + 2942.46*L131/10)+33*COS(0.24 + 7084.9*L131/10)+32*COS(0.18 + 5088.63*L131/10)+32*COS(1.78 + 398.15*L131/10)+28*COS(1.21 + 6286.6*L131/10)+28*COS(1.9 + 6279.55*L131/10)+26*COS(4.59 + 10447.39*L131/10) +24.6*COS(3.787 + 8429.241*L131/10)+23.6*COS(0.269 + 796.3*L131/10)+27.8*COS(1.899 + 6279.55*L131/10)+23.9*COS(4.996 + 5856.48*L131/10)+20.3*COS(4.653 + 2146.165*L131/10))/100000000 + (103019*COS(1.10749 + 6283.07585*L131/10) +1721*COS(1.0644 + 12566.1517*L131/10) +702*COS(3.142 + 0*L131/10) +32*COS(1.02 + 18849.23*L131/10) +31*COS(2.84 + 5507.55*L131/10) +25*COS(1.32 + 5223.69*L131/10) +18*COS(1.42 + 1577.34*L131/10) +10*COS(5.91 + 10977.08*L131/10) +9*COS(1.42 + 6275.96*L131/10) +9*COS(0.27 + 5486.78*L131/10))*L131/1000000000  + (4359*COS(5.7846 + 6283.0758*L131/10)*L131^2+124*COS(5.579 + 12566.152*L131/10)*L131^2)/10000000000</f>
        <v>1.00973923920224</v>
      </c>
      <c r="AE131" s="10" t="n">
        <f aca="false">2*959.63/AD131</f>
        <v>1900.74815901612</v>
      </c>
      <c r="AF131" s="0"/>
      <c r="AG131" s="0"/>
    </row>
    <row r="132" customFormat="false" ht="12.8" hidden="false" customHeight="false" outlineLevel="0" collapsed="false">
      <c r="D132" s="28" t="n">
        <f aca="false">K132-INT(275*E132/9)+IF($A$8="leap year",1,2)*INT((E132+9)/12)+30</f>
        <v>11</v>
      </c>
      <c r="E132" s="28" t="n">
        <f aca="false">IF(K132&lt;32,1,INT(9*(IF($A$8="leap year",1,2)+K132)/275+0.98))</f>
        <v>5</v>
      </c>
      <c r="F132" s="20" t="n">
        <f aca="false">ASIN(Y132)*180/PI()</f>
        <v>41.4505263026956</v>
      </c>
      <c r="G132" s="21" t="n">
        <f aca="false">F132+1.02/(TAN($A$10*(F132+10.3/(F132+5.11)))*60)</f>
        <v>41.4696256400121</v>
      </c>
      <c r="H132" s="21" t="n">
        <f aca="false">IF(X132&gt;180,AB132-180,AB132+180)</f>
        <v>245.684324875864</v>
      </c>
      <c r="I132" s="13" t="n">
        <f aca="false">IF(ABS(4*(N132-0.0057183-V132))&lt;20,4*(N132-0.0057183-V132),4*(N132-0.0057183-V132-360))</f>
        <v>3.59648654747261</v>
      </c>
      <c r="J132" s="29" t="n">
        <f aca="false">INT(365.25*(IF(E132&gt;2,$A$5,$A$5-1)+4716))+INT(30.6001*(IF(E132&lt;3,E132+12,E132)+1))+D132+$C$2/24+2-INT(IF(E132&gt;2,$A$5,$A$5-1)/100)+INT(INT(IF(E132&gt;2,$A$5,$A$5-1)/100)/4)-1524.5</f>
        <v>2459711.125</v>
      </c>
      <c r="K132" s="7" t="n">
        <v>131</v>
      </c>
      <c r="L132" s="30" t="n">
        <f aca="false">(J132-2451545)/36525</f>
        <v>0.223576317590691</v>
      </c>
      <c r="M132" s="6" t="n">
        <f aca="false">MOD(357.5291 + 35999.0503*L132 - 0.0001559*L132^2 - 0.00000048*L132^3,360)</f>
        <v>126.064195037832</v>
      </c>
      <c r="N132" s="6" t="n">
        <f aca="false">MOD(280.46645 + 36000.76983*L132 + 0.0003032*L132^2,360)</f>
        <v>49.3860141773239</v>
      </c>
      <c r="O132" s="6" t="n">
        <f aca="false"> MOD((1.9146 - 0.004817*L132 - 0.000014*L132^2)*SIN(M132*$A$10) + (0.019993 - 0.000101*L132)*SIN(2*M132*$A$10) + 0.00029*SIN(3*M132*$A$10),360)</f>
        <v>1.52789470325746</v>
      </c>
      <c r="P132" s="6" t="n">
        <f aca="false">MOD(N132+O132,360)</f>
        <v>50.9139088805813</v>
      </c>
      <c r="Q132" s="31" t="n">
        <f aca="false">COS(P132*$A$10)</f>
        <v>0.630487399113723</v>
      </c>
      <c r="R132" s="7" t="n">
        <f aca="false">COS((23.4393-46.815*L132/3600)*$A$10)*SIN(P132*$A$10)</f>
        <v>0.712164722168942</v>
      </c>
      <c r="S132" s="7" t="n">
        <f aca="false">SIN((23.4393-46.815*L132/3600)*$A$10)*SIN(P132*$A$10)</f>
        <v>0.308718396045403</v>
      </c>
      <c r="T132" s="31" t="n">
        <f aca="false">SQRT(1-S132^2)</f>
        <v>0.951153484955585</v>
      </c>
      <c r="U132" s="6" t="n">
        <f aca="false">ATAN(S132/T132)/$A$10</f>
        <v>17.9820120555556</v>
      </c>
      <c r="V132" s="6" t="n">
        <f aca="false">IF(2*ATAN(R132/(Q132+T132))/$A$10&gt;0, 2*ATAN(R132/(Q132+T132))/$A$10, 2*ATAN(R132/(Q132+T132))/$A$10+360)</f>
        <v>48.4811742404557</v>
      </c>
      <c r="W132" s="6" t="n">
        <f aca="false"> MOD(280.46061837 + 360.98564736629*(J132-2451545) + 0.000387933*L132^2 - L132^3/3871000010  + $B$7,360)</f>
        <v>94.380236806348</v>
      </c>
      <c r="X132" s="6" t="n">
        <f aca="false">IF(W132-V132&gt;0,W132-V132,W132-V132+360)</f>
        <v>45.8990625658922</v>
      </c>
      <c r="Y132" s="31" t="n">
        <f aca="false">SIN($A$10*$B$5)*SIN(U132*$A$10) +COS($A$10*$B$5)* COS(U132*$A$10)*COS(X132*$A$10)</f>
        <v>0.661973093802498</v>
      </c>
      <c r="Z132" s="6" t="n">
        <f aca="false">SIN($A$10*X132)</f>
        <v>0.718114911620889</v>
      </c>
      <c r="AA132" s="6" t="n">
        <f aca="false">COS($A$10*X132)*SIN($A$10*$B$5) - TAN($A$10*U132)*COS($A$10*$B$5)</f>
        <v>0.324477860937743</v>
      </c>
      <c r="AB132" s="6" t="n">
        <f aca="false">IF(OR(AND(Z132*AA132&gt;0), AND(Z132&lt;0,AA132&gt;0)), MOD(ATAN2(AA132,Z132)/$A$10+360,360),  ATAN2(AA132,Z132)/$A$10)</f>
        <v>65.6843248758645</v>
      </c>
      <c r="AC132" s="16" t="n">
        <f aca="false">P132-P131</f>
        <v>0.966291770679568</v>
      </c>
      <c r="AD132" s="17" t="n">
        <f aca="false">(100013989+1670700*COS(3.0984635 + 6283.07585*L132/10)+13956*COS(3.05525 + 12566.1517*L132/10)+3084*COS(5.1985 + 77713.7715*L132/10) +1628*COS(1.1739 + 5753.3849*L132/10)+1576*COS(2.8469 + 7860.4194*L132/10)+925*COS(5.453 + 11506.77*L132/10)+542*COS(4.564 + 3930.21*L132/10)+472*COS(3.661 + 5884.927*L132/10)+346*COS(0.964 + 5507.553*L132/10)+329*COS(5.9 + 5223.694*L132/10)+307*COS(0.299 + 5573.143*L132/10)+243*COS(4.273 + 11790.629*L132/10)+212*COS(5.847 + 1577.344*L132/10)+186*COS(5.022 + 10977.079*L132/10)+175*COS(3.012 + 18849.228*L132/10)+110*COS(5.055 + 5486.778*L132/10)+98*COS(0.89 + 6069.78*L132/10)+86*COS(5.69 + 15720.84*L132/10)+86*COS(1.27 + 161000.69*L132/10)+65*COS(0.27 + 17260.15*L132/10)+63*COS(0.92 + 529.69*L132/10)+57*COS(2.01 + 83996.85*L132/10)+56*COS(5.24 + 71430.7*L132/10)+49*COS(3.25 + 2544.31*L132/10)+47*COS(2.58 + 775.52*L132/10)+45*COS(5.54 + 9437.76*L132/10)+43*COS(6.01 + 6275.96*L132/10)+39*COS(5.36 + 4694*L132/10)+38*COS(2.39 + 8827.39*L132/10)+37*COS(0.83 + 19651.05*L132/10)+37*COS(4.9 + 12139.55*L132/10)+36*COS(1.67 + 12036.46*L132/10)+35*COS(1.84 + 2942.46*L132/10)+33*COS(0.24 + 7084.9*L132/10)+32*COS(0.18 + 5088.63*L132/10)+32*COS(1.78 + 398.15*L132/10)+28*COS(1.21 + 6286.6*L132/10)+28*COS(1.9 + 6279.55*L132/10)+26*COS(4.59 + 10447.39*L132/10) +24.6*COS(3.787 + 8429.241*L132/10)+23.6*COS(0.269 + 796.3*L132/10)+27.8*COS(1.899 + 6279.55*L132/10)+23.9*COS(4.996 + 5856.48*L132/10)+20.3*COS(4.653 + 2146.165*L132/10))/100000000 + (103019*COS(1.10749 + 6283.07585*L132/10) +1721*COS(1.0644 + 12566.1517*L132/10) +702*COS(3.142 + 0*L132/10) +32*COS(1.02 + 18849.23*L132/10) +31*COS(2.84 + 5507.55*L132/10) +25*COS(1.32 + 5223.69*L132/10) +18*COS(1.42 + 1577.34*L132/10) +10*COS(5.91 + 10977.08*L132/10) +9*COS(1.42 + 6275.96*L132/10) +9*COS(0.27 + 5486.78*L132/10))*L132/1000000000  + (4359*COS(5.7846 + 6283.0758*L132/10)*L132^2+124*COS(5.579 + 12566.152*L132/10)*L132^2)/10000000000</f>
        <v>1.00996321894743</v>
      </c>
      <c r="AE132" s="10" t="n">
        <f aca="false">2*959.63/AD132</f>
        <v>1900.32662971651</v>
      </c>
      <c r="AF132" s="0"/>
      <c r="AG132" s="0"/>
    </row>
    <row r="133" customFormat="false" ht="12.8" hidden="false" customHeight="false" outlineLevel="0" collapsed="false">
      <c r="D133" s="28" t="n">
        <f aca="false">K133-INT(275*E133/9)+IF($A$8="leap year",1,2)*INT((E133+9)/12)+30</f>
        <v>12</v>
      </c>
      <c r="E133" s="28" t="n">
        <f aca="false">IF(K133&lt;32,1,INT(9*(IF($A$8="leap year",1,2)+K133)/275+0.98))</f>
        <v>5</v>
      </c>
      <c r="F133" s="20" t="n">
        <f aca="false">ASIN(Y133)*180/PI()</f>
        <v>41.6462532555366</v>
      </c>
      <c r="G133" s="21" t="n">
        <f aca="false">F133+1.02/(TAN($A$10*(F133+10.3/(F133+5.11)))*60)</f>
        <v>41.6652223361459</v>
      </c>
      <c r="H133" s="21" t="n">
        <f aca="false">IF(X133&gt;180,AB133-180,AB133+180)</f>
        <v>245.896855594047</v>
      </c>
      <c r="I133" s="13" t="n">
        <f aca="false">IF(ABS(4*(N133-0.0057183-V133))&lt;20,4*(N133-0.0057183-V133),4*(N133-0.0057183-V133-360))</f>
        <v>3.61530059898266</v>
      </c>
      <c r="J133" s="29" t="n">
        <f aca="false">INT(365.25*(IF(E133&gt;2,$A$5,$A$5-1)+4716))+INT(30.6001*(IF(E133&lt;3,E133+12,E133)+1))+D133+$C$2/24+2-INT(IF(E133&gt;2,$A$5,$A$5-1)/100)+INT(INT(IF(E133&gt;2,$A$5,$A$5-1)/100)/4)-1524.5</f>
        <v>2459712.125</v>
      </c>
      <c r="K133" s="7" t="n">
        <v>132</v>
      </c>
      <c r="L133" s="30" t="n">
        <f aca="false">(J133-2451545)/36525</f>
        <v>0.223603696098563</v>
      </c>
      <c r="M133" s="6" t="n">
        <f aca="false">MOD(357.5291 + 35999.0503*L133 - 0.0001559*L133^2 - 0.00000048*L133^3,360)</f>
        <v>127.04979531792</v>
      </c>
      <c r="N133" s="6" t="n">
        <f aca="false">MOD(280.46645 + 36000.76983*L133 + 0.0003032*L133^2,360)</f>
        <v>50.3716615412013</v>
      </c>
      <c r="O133" s="6" t="n">
        <f aca="false"> MOD((1.9146 - 0.004817*L133 - 0.000014*L133^2)*SIN(M133*$A$10) + (0.019993 - 0.000101*L133)*SIN(2*M133*$A$10) + 0.00029*SIN(3*M133*$A$10),360)</f>
        <v>1.50810366442453</v>
      </c>
      <c r="P133" s="6" t="n">
        <f aca="false">MOD(N133+O133,360)</f>
        <v>51.8797652056259</v>
      </c>
      <c r="Q133" s="31" t="n">
        <f aca="false">COS(P133*$A$10)</f>
        <v>0.617313753606313</v>
      </c>
      <c r="R133" s="7" t="n">
        <f aca="false">COS((23.4393-46.815*L133/3600)*$A$10)*SIN(P133*$A$10)</f>
        <v>0.721814621028029</v>
      </c>
      <c r="S133" s="7" t="n">
        <f aca="false">SIN((23.4393-46.815*L133/3600)*$A$10)*SIN(P133*$A$10)</f>
        <v>0.312901553972888</v>
      </c>
      <c r="T133" s="31" t="n">
        <f aca="false">SQRT(1-S133^2)</f>
        <v>0.949785563967652</v>
      </c>
      <c r="U133" s="6" t="n">
        <f aca="false">ATAN(S133/T133)/$A$10</f>
        <v>18.2341789070253</v>
      </c>
      <c r="V133" s="6" t="n">
        <f aca="false">IF(2*ATAN(R133/(Q133+T133))/$A$10&gt;0, 2*ATAN(R133/(Q133+T133))/$A$10, 2*ATAN(R133/(Q133+T133))/$A$10+360)</f>
        <v>49.4621180914557</v>
      </c>
      <c r="W133" s="6" t="n">
        <f aca="false"> MOD(280.46061837 + 360.98564736629*(J133-2451545) + 0.000387933*L133^2 - L133^3/3871000010  + $B$7,360)</f>
        <v>95.3658841773868</v>
      </c>
      <c r="X133" s="6" t="n">
        <f aca="false">IF(W133-V133&gt;0,W133-V133,W133-V133+360)</f>
        <v>45.9037660859311</v>
      </c>
      <c r="Y133" s="31" t="n">
        <f aca="false">SIN($A$10*$B$5)*SIN(U133*$A$10) +COS($A$10*$B$5)* COS(U133*$A$10)*COS(X133*$A$10)</f>
        <v>0.664529672410657</v>
      </c>
      <c r="Z133" s="6" t="n">
        <f aca="false">SIN($A$10*X133)</f>
        <v>0.718172038977077</v>
      </c>
      <c r="AA133" s="6" t="n">
        <f aca="false">COS($A$10*X133)*SIN($A$10*$B$5) - TAN($A$10*U133)*COS($A$10*$B$5)</f>
        <v>0.321301179003785</v>
      </c>
      <c r="AB133" s="6" t="n">
        <f aca="false">IF(OR(AND(Z133*AA133&gt;0), AND(Z133&lt;0,AA133&gt;0)), MOD(ATAN2(AA133,Z133)/$A$10+360,360),  ATAN2(AA133,Z133)/$A$10)</f>
        <v>65.896855594047</v>
      </c>
      <c r="AC133" s="16" t="n">
        <f aca="false">P133-P132</f>
        <v>0.965856325044506</v>
      </c>
      <c r="AD133" s="17" t="n">
        <f aca="false">(100013989+1670700*COS(3.0984635 + 6283.07585*L133/10)+13956*COS(3.05525 + 12566.1517*L133/10)+3084*COS(5.1985 + 77713.7715*L133/10) +1628*COS(1.1739 + 5753.3849*L133/10)+1576*COS(2.8469 + 7860.4194*L133/10)+925*COS(5.453 + 11506.77*L133/10)+542*COS(4.564 + 3930.21*L133/10)+472*COS(3.661 + 5884.927*L133/10)+346*COS(0.964 + 5507.553*L133/10)+329*COS(5.9 + 5223.694*L133/10)+307*COS(0.299 + 5573.143*L133/10)+243*COS(4.273 + 11790.629*L133/10)+212*COS(5.847 + 1577.344*L133/10)+186*COS(5.022 + 10977.079*L133/10)+175*COS(3.012 + 18849.228*L133/10)+110*COS(5.055 + 5486.778*L133/10)+98*COS(0.89 + 6069.78*L133/10)+86*COS(5.69 + 15720.84*L133/10)+86*COS(1.27 + 161000.69*L133/10)+65*COS(0.27 + 17260.15*L133/10)+63*COS(0.92 + 529.69*L133/10)+57*COS(2.01 + 83996.85*L133/10)+56*COS(5.24 + 71430.7*L133/10)+49*COS(3.25 + 2544.31*L133/10)+47*COS(2.58 + 775.52*L133/10)+45*COS(5.54 + 9437.76*L133/10)+43*COS(6.01 + 6275.96*L133/10)+39*COS(5.36 + 4694*L133/10)+38*COS(2.39 + 8827.39*L133/10)+37*COS(0.83 + 19651.05*L133/10)+37*COS(4.9 + 12139.55*L133/10)+36*COS(1.67 + 12036.46*L133/10)+35*COS(1.84 + 2942.46*L133/10)+33*COS(0.24 + 7084.9*L133/10)+32*COS(0.18 + 5088.63*L133/10)+32*COS(1.78 + 398.15*L133/10)+28*COS(1.21 + 6286.6*L133/10)+28*COS(1.9 + 6279.55*L133/10)+26*COS(4.59 + 10447.39*L133/10) +24.6*COS(3.787 + 8429.241*L133/10)+23.6*COS(0.269 + 796.3*L133/10)+27.8*COS(1.899 + 6279.55*L133/10)+23.9*COS(4.996 + 5856.48*L133/10)+20.3*COS(4.653 + 2146.165*L133/10))/100000000 + (103019*COS(1.10749 + 6283.07585*L133/10) +1721*COS(1.0644 + 12566.1517*L133/10) +702*COS(3.142 + 0*L133/10) +32*COS(1.02 + 18849.23*L133/10) +31*COS(2.84 + 5507.55*L133/10) +25*COS(1.32 + 5223.69*L133/10) +18*COS(1.42 + 1577.34*L133/10) +10*COS(5.91 + 10977.08*L133/10) +9*COS(1.42 + 6275.96*L133/10) +9*COS(0.27 + 5486.78*L133/10))*L133/1000000000  + (4359*COS(5.7846 + 6283.0758*L133/10)*L133^2+124*COS(5.579 + 12566.152*L133/10)*L133^2)/10000000000</f>
        <v>1.01018496149547</v>
      </c>
      <c r="AE133" s="10" t="n">
        <f aca="false">2*959.63/AD133</f>
        <v>1899.90949494906</v>
      </c>
      <c r="AF133" s="0"/>
      <c r="AG133" s="0"/>
    </row>
    <row r="134" customFormat="false" ht="12.8" hidden="false" customHeight="false" outlineLevel="0" collapsed="false">
      <c r="D134" s="28" t="n">
        <f aca="false">K134-INT(275*E134/9)+IF($A$8="leap year",1,2)*INT((E134+9)/12)+30</f>
        <v>13</v>
      </c>
      <c r="E134" s="28" t="n">
        <f aca="false">IF(K134&lt;32,1,INT(9*(IF($A$8="leap year",1,2)+K134)/275+0.98))</f>
        <v>5</v>
      </c>
      <c r="F134" s="20" t="n">
        <f aca="false">ASIN(Y134)*180/PI()</f>
        <v>41.8389805895155</v>
      </c>
      <c r="G134" s="21" t="n">
        <f aca="false">F134+1.02/(TAN($A$10*(F134+10.3/(F134+5.11)))*60)</f>
        <v>41.8578223668188</v>
      </c>
      <c r="H134" s="21" t="n">
        <f aca="false">IF(X134&gt;180,AB134-180,AB134+180)</f>
        <v>246.104032611293</v>
      </c>
      <c r="I134" s="13" t="n">
        <f aca="false">IF(ABS(4*(N134-0.0057183-V134))&lt;20,4*(N134-0.0057183-V134),4*(N134-0.0057183-V134-360))</f>
        <v>3.62458557984917</v>
      </c>
      <c r="J134" s="29" t="n">
        <f aca="false">INT(365.25*(IF(E134&gt;2,$A$5,$A$5-1)+4716))+INT(30.6001*(IF(E134&lt;3,E134+12,E134)+1))+D134+$C$2/24+2-INT(IF(E134&gt;2,$A$5,$A$5-1)/100)+INT(INT(IF(E134&gt;2,$A$5,$A$5-1)/100)/4)-1524.5</f>
        <v>2459713.125</v>
      </c>
      <c r="K134" s="7" t="n">
        <v>133</v>
      </c>
      <c r="L134" s="30" t="n">
        <f aca="false">(J134-2451545)/36525</f>
        <v>0.223631074606434</v>
      </c>
      <c r="M134" s="6" t="n">
        <f aca="false">MOD(357.5291 + 35999.0503*L134 - 0.0001559*L134^2 - 0.00000048*L134^3,360)</f>
        <v>128.035395598008</v>
      </c>
      <c r="N134" s="6" t="n">
        <f aca="false">MOD(280.46645 + 36000.76983*L134 + 0.0003032*L134^2,360)</f>
        <v>51.3573089050788</v>
      </c>
      <c r="O134" s="6" t="n">
        <f aca="false"> MOD((1.9146 - 0.004817*L134 - 0.000014*L134^2)*SIN(M134*$A$10) + (0.019993 - 0.000101*L134)*SIN(2*M134*$A$10) + 0.00029*SIN(3*M134*$A$10),360)</f>
        <v>1.48788317996856</v>
      </c>
      <c r="P134" s="6" t="n">
        <f aca="false">MOD(N134+O134,360)</f>
        <v>52.8451920850473</v>
      </c>
      <c r="Q134" s="31" t="n">
        <f aca="false">COS(P134*$A$10)</f>
        <v>0.603970663344204</v>
      </c>
      <c r="R134" s="7" t="n">
        <f aca="false">COS((23.4393-46.815*L134/3600)*$A$10)*SIN(P134*$A$10)</f>
        <v>0.731255252571409</v>
      </c>
      <c r="S134" s="7" t="n">
        <f aca="false">SIN((23.4393-46.815*L134/3600)*$A$10)*SIN(P134*$A$10)</f>
        <v>0.31699399585211</v>
      </c>
      <c r="T134" s="31" t="n">
        <f aca="false">SQRT(1-S134^2)</f>
        <v>0.948427544198139</v>
      </c>
      <c r="U134" s="6" t="n">
        <f aca="false">ATAN(S134/T134)/$A$10</f>
        <v>18.4812315517254</v>
      </c>
      <c r="V134" s="6" t="n">
        <f aca="false">IF(2*ATAN(R134/(Q134+T134))/$A$10&gt;0, 2*ATAN(R134/(Q134+T134))/$A$10, 2*ATAN(R134/(Q134+T134))/$A$10+360)</f>
        <v>50.4454442101165</v>
      </c>
      <c r="W134" s="6" t="n">
        <f aca="false"> MOD(280.46061837 + 360.98564736629*(J134-2451545) + 0.000387933*L134^2 - L134^3/3871000010  + $B$7,360)</f>
        <v>96.3515315484256</v>
      </c>
      <c r="X134" s="6" t="n">
        <f aca="false">IF(W134-V134&gt;0,W134-V134,W134-V134+360)</f>
        <v>45.9060873383091</v>
      </c>
      <c r="Y134" s="31" t="n">
        <f aca="false">SIN($A$10*$B$5)*SIN(U134*$A$10) +COS($A$10*$B$5)* COS(U134*$A$10)*COS(X134*$A$10)</f>
        <v>0.667039492820905</v>
      </c>
      <c r="Z134" s="6" t="n">
        <f aca="false">SIN($A$10*X134)</f>
        <v>0.718200230336105</v>
      </c>
      <c r="AA134" s="6" t="n">
        <f aca="false">COS($A$10*X134)*SIN($A$10*$B$5) - TAN($A$10*U134)*COS($A$10*$B$5)</f>
        <v>0.318202061400345</v>
      </c>
      <c r="AB134" s="6" t="n">
        <f aca="false">IF(OR(AND(Z134*AA134&gt;0), AND(Z134&lt;0,AA134&gt;0)), MOD(ATAN2(AA134,Z134)/$A$10+360,360),  ATAN2(AA134,Z134)/$A$10)</f>
        <v>66.104032611293</v>
      </c>
      <c r="AC134" s="16" t="n">
        <f aca="false">P134-P133</f>
        <v>0.965426879421457</v>
      </c>
      <c r="AD134" s="17" t="n">
        <f aca="false">(100013989+1670700*COS(3.0984635 + 6283.07585*L134/10)+13956*COS(3.05525 + 12566.1517*L134/10)+3084*COS(5.1985 + 77713.7715*L134/10) +1628*COS(1.1739 + 5753.3849*L134/10)+1576*COS(2.8469 + 7860.4194*L134/10)+925*COS(5.453 + 11506.77*L134/10)+542*COS(4.564 + 3930.21*L134/10)+472*COS(3.661 + 5884.927*L134/10)+346*COS(0.964 + 5507.553*L134/10)+329*COS(5.9 + 5223.694*L134/10)+307*COS(0.299 + 5573.143*L134/10)+243*COS(4.273 + 11790.629*L134/10)+212*COS(5.847 + 1577.344*L134/10)+186*COS(5.022 + 10977.079*L134/10)+175*COS(3.012 + 18849.228*L134/10)+110*COS(5.055 + 5486.778*L134/10)+98*COS(0.89 + 6069.78*L134/10)+86*COS(5.69 + 15720.84*L134/10)+86*COS(1.27 + 161000.69*L134/10)+65*COS(0.27 + 17260.15*L134/10)+63*COS(0.92 + 529.69*L134/10)+57*COS(2.01 + 83996.85*L134/10)+56*COS(5.24 + 71430.7*L134/10)+49*COS(3.25 + 2544.31*L134/10)+47*COS(2.58 + 775.52*L134/10)+45*COS(5.54 + 9437.76*L134/10)+43*COS(6.01 + 6275.96*L134/10)+39*COS(5.36 + 4694*L134/10)+38*COS(2.39 + 8827.39*L134/10)+37*COS(0.83 + 19651.05*L134/10)+37*COS(4.9 + 12139.55*L134/10)+36*COS(1.67 + 12036.46*L134/10)+35*COS(1.84 + 2942.46*L134/10)+33*COS(0.24 + 7084.9*L134/10)+32*COS(0.18 + 5088.63*L134/10)+32*COS(1.78 + 398.15*L134/10)+28*COS(1.21 + 6286.6*L134/10)+28*COS(1.9 + 6279.55*L134/10)+26*COS(4.59 + 10447.39*L134/10) +24.6*COS(3.787 + 8429.241*L134/10)+23.6*COS(0.269 + 796.3*L134/10)+27.8*COS(1.899 + 6279.55*L134/10)+23.9*COS(4.996 + 5856.48*L134/10)+20.3*COS(4.653 + 2146.165*L134/10))/100000000 + (103019*COS(1.10749 + 6283.07585*L134/10) +1721*COS(1.0644 + 12566.1517*L134/10) +702*COS(3.142 + 0*L134/10) +32*COS(1.02 + 18849.23*L134/10) +31*COS(2.84 + 5507.55*L134/10) +25*COS(1.32 + 5223.69*L134/10) +18*COS(1.42 + 1577.34*L134/10) +10*COS(5.91 + 10977.08*L134/10) +9*COS(1.42 + 6275.96*L134/10) +9*COS(0.27 + 5486.78*L134/10))*L134/1000000000  + (4359*COS(5.7846 + 6283.0758*L134/10)*L134^2+124*COS(5.579 + 12566.152*L134/10)*L134^2)/10000000000</f>
        <v>1.01040467187044</v>
      </c>
      <c r="AE134" s="10" t="n">
        <f aca="false">2*959.63/AD134</f>
        <v>1899.49636361746</v>
      </c>
      <c r="AF134" s="0"/>
      <c r="AG134" s="0"/>
    </row>
    <row r="135" customFormat="false" ht="12.8" hidden="false" customHeight="false" outlineLevel="0" collapsed="false">
      <c r="D135" s="28" t="n">
        <f aca="false">K135-INT(275*E135/9)+IF($A$8="leap year",1,2)*INT((E135+9)/12)+30</f>
        <v>14</v>
      </c>
      <c r="E135" s="28" t="n">
        <f aca="false">IF(K135&lt;32,1,INT(9*(IF($A$8="leap year",1,2)+K135)/275+0.98))</f>
        <v>5</v>
      </c>
      <c r="F135" s="20" t="n">
        <f aca="false">ASIN(Y135)*180/PI()</f>
        <v>42.0286675460492</v>
      </c>
      <c r="G135" s="21" t="n">
        <f aca="false">F135+1.02/(TAN($A$10*(F135+10.3/(F135+5.11)))*60)</f>
        <v>42.0473849427661</v>
      </c>
      <c r="H135" s="21" t="n">
        <f aca="false">IF(X135&gt;180,AB135-180,AB135+180)</f>
        <v>246.305734953481</v>
      </c>
      <c r="I135" s="13" t="n">
        <f aca="false">IF(ABS(4*(N135-0.0057183-V135))&lt;20,4*(N135-0.0057183-V135),4*(N135-0.0057183-V135-360))</f>
        <v>3.62436680576897</v>
      </c>
      <c r="J135" s="29" t="n">
        <f aca="false">INT(365.25*(IF(E135&gt;2,$A$5,$A$5-1)+4716))+INT(30.6001*(IF(E135&lt;3,E135+12,E135)+1))+D135+$C$2/24+2-INT(IF(E135&gt;2,$A$5,$A$5-1)/100)+INT(INT(IF(E135&gt;2,$A$5,$A$5-1)/100)/4)-1524.5</f>
        <v>2459714.125</v>
      </c>
      <c r="K135" s="7" t="n">
        <v>134</v>
      </c>
      <c r="L135" s="30" t="n">
        <f aca="false">(J135-2451545)/36525</f>
        <v>0.223658453114305</v>
      </c>
      <c r="M135" s="6" t="n">
        <f aca="false">MOD(357.5291 + 35999.0503*L135 - 0.0001559*L135^2 - 0.00000048*L135^3,360)</f>
        <v>129.020995878096</v>
      </c>
      <c r="N135" s="6" t="n">
        <f aca="false">MOD(280.46645 + 36000.76983*L135 + 0.0003032*L135^2,360)</f>
        <v>52.3429562689544</v>
      </c>
      <c r="O135" s="6" t="n">
        <f aca="false"> MOD((1.9146 - 0.004817*L135 - 0.000014*L135^2)*SIN(M135*$A$10) + (0.019993 - 0.000101*L135)*SIN(2*M135*$A$10) + 0.00029*SIN(3*M135*$A$10),360)</f>
        <v>1.46723935746047</v>
      </c>
      <c r="P135" s="6" t="n">
        <f aca="false">MOD(N135+O135,360)</f>
        <v>53.8101956264148</v>
      </c>
      <c r="Q135" s="31" t="n">
        <f aca="false">COS(P135*$A$10)</f>
        <v>0.590462061901252</v>
      </c>
      <c r="R135" s="7" t="n">
        <f aca="false">COS((23.4393-46.815*L135/3600)*$A$10)*SIN(P135*$A$10)</f>
        <v>0.740484269492015</v>
      </c>
      <c r="S135" s="7" t="n">
        <f aca="false">SIN((23.4393-46.815*L135/3600)*$A$10)*SIN(P135*$A$10)</f>
        <v>0.320994704146656</v>
      </c>
      <c r="T135" s="31" t="n">
        <f aca="false">SQRT(1-S135^2)</f>
        <v>0.947080989097448</v>
      </c>
      <c r="U135" s="6" t="n">
        <f aca="false">ATAN(S135/T135)/$A$10</f>
        <v>18.7230910379136</v>
      </c>
      <c r="V135" s="6" t="n">
        <f aca="false">IF(2*ATAN(R135/(Q135+T135))/$A$10&gt;0, 2*ATAN(R135/(Q135+T135))/$A$10, 2*ATAN(R135/(Q135+T135))/$A$10+360)</f>
        <v>51.4311462675121</v>
      </c>
      <c r="W135" s="6" t="n">
        <f aca="false"> MOD(280.46061837 + 360.98564736629*(J135-2451545) + 0.000387933*L135^2 - L135^3/3871000010  + $B$7,360)</f>
        <v>97.3371789194644</v>
      </c>
      <c r="X135" s="6" t="n">
        <f aca="false">IF(W135-V135&gt;0,W135-V135,W135-V135+360)</f>
        <v>45.9060326519522</v>
      </c>
      <c r="Y135" s="31" t="n">
        <f aca="false">SIN($A$10*$B$5)*SIN(U135*$A$10) +COS($A$10*$B$5)* COS(U135*$A$10)*COS(X135*$A$10)</f>
        <v>0.669502349948426</v>
      </c>
      <c r="Z135" s="6" t="n">
        <f aca="false">SIN($A$10*X135)</f>
        <v>0.718199566189776</v>
      </c>
      <c r="AA135" s="6" t="n">
        <f aca="false">COS($A$10*X135)*SIN($A$10*$B$5) - TAN($A$10*U135)*COS($A$10*$B$5)</f>
        <v>0.315181832072049</v>
      </c>
      <c r="AB135" s="6" t="n">
        <f aca="false">IF(OR(AND(Z135*AA135&gt;0), AND(Z135&lt;0,AA135&gt;0)), MOD(ATAN2(AA135,Z135)/$A$10+360,360),  ATAN2(AA135,Z135)/$A$10)</f>
        <v>66.3057349534814</v>
      </c>
      <c r="AC135" s="16" t="n">
        <f aca="false">P135-P134</f>
        <v>0.96500354136753</v>
      </c>
      <c r="AD135" s="17" t="n">
        <f aca="false">(100013989+1670700*COS(3.0984635 + 6283.07585*L135/10)+13956*COS(3.05525 + 12566.1517*L135/10)+3084*COS(5.1985 + 77713.7715*L135/10) +1628*COS(1.1739 + 5753.3849*L135/10)+1576*COS(2.8469 + 7860.4194*L135/10)+925*COS(5.453 + 11506.77*L135/10)+542*COS(4.564 + 3930.21*L135/10)+472*COS(3.661 + 5884.927*L135/10)+346*COS(0.964 + 5507.553*L135/10)+329*COS(5.9 + 5223.694*L135/10)+307*COS(0.299 + 5573.143*L135/10)+243*COS(4.273 + 11790.629*L135/10)+212*COS(5.847 + 1577.344*L135/10)+186*COS(5.022 + 10977.079*L135/10)+175*COS(3.012 + 18849.228*L135/10)+110*COS(5.055 + 5486.778*L135/10)+98*COS(0.89 + 6069.78*L135/10)+86*COS(5.69 + 15720.84*L135/10)+86*COS(1.27 + 161000.69*L135/10)+65*COS(0.27 + 17260.15*L135/10)+63*COS(0.92 + 529.69*L135/10)+57*COS(2.01 + 83996.85*L135/10)+56*COS(5.24 + 71430.7*L135/10)+49*COS(3.25 + 2544.31*L135/10)+47*COS(2.58 + 775.52*L135/10)+45*COS(5.54 + 9437.76*L135/10)+43*COS(6.01 + 6275.96*L135/10)+39*COS(5.36 + 4694*L135/10)+38*COS(2.39 + 8827.39*L135/10)+37*COS(0.83 + 19651.05*L135/10)+37*COS(4.9 + 12139.55*L135/10)+36*COS(1.67 + 12036.46*L135/10)+35*COS(1.84 + 2942.46*L135/10)+33*COS(0.24 + 7084.9*L135/10)+32*COS(0.18 + 5088.63*L135/10)+32*COS(1.78 + 398.15*L135/10)+28*COS(1.21 + 6286.6*L135/10)+28*COS(1.9 + 6279.55*L135/10)+26*COS(4.59 + 10447.39*L135/10) +24.6*COS(3.787 + 8429.241*L135/10)+23.6*COS(0.269 + 796.3*L135/10)+27.8*COS(1.899 + 6279.55*L135/10)+23.9*COS(4.996 + 5856.48*L135/10)+20.3*COS(4.653 + 2146.165*L135/10))/100000000 + (103019*COS(1.10749 + 6283.07585*L135/10) +1721*COS(1.0644 + 12566.1517*L135/10) +702*COS(3.142 + 0*L135/10) +32*COS(1.02 + 18849.23*L135/10) +31*COS(2.84 + 5507.55*L135/10) +25*COS(1.32 + 5223.69*L135/10) +18*COS(1.42 + 1577.34*L135/10) +10*COS(5.91 + 10977.08*L135/10) +9*COS(1.42 + 6275.96*L135/10) +9*COS(0.27 + 5486.78*L135/10))*L135/1000000000  + (4359*COS(5.7846 + 6283.0758*L135/10)*L135^2+124*COS(5.579 + 12566.152*L135/10)*L135^2)/10000000000</f>
        <v>1.01062252387601</v>
      </c>
      <c r="AE135" s="10" t="n">
        <f aca="false">2*959.63/AD135</f>
        <v>1899.08690401943</v>
      </c>
      <c r="AF135" s="0"/>
      <c r="AG135" s="0"/>
    </row>
    <row r="136" customFormat="false" ht="12.8" hidden="false" customHeight="false" outlineLevel="0" collapsed="false">
      <c r="D136" s="28" t="n">
        <f aca="false">K136-INT(275*E136/9)+IF($A$8="leap year",1,2)*INT((E136+9)/12)+30</f>
        <v>15</v>
      </c>
      <c r="E136" s="28" t="n">
        <f aca="false">IF(K136&lt;32,1,INT(9*(IF($A$8="leap year",1,2)+K136)/275+0.98))</f>
        <v>5</v>
      </c>
      <c r="F136" s="20" t="n">
        <f aca="false">ASIN(Y136)*180/PI()</f>
        <v>42.2152723438242</v>
      </c>
      <c r="G136" s="21" t="n">
        <f aca="false">F136+1.02/(TAN($A$10*(F136+10.3/(F136+5.11)))*60)</f>
        <v>42.2338682540218</v>
      </c>
      <c r="H136" s="21" t="n">
        <f aca="false">IF(X136&gt;180,AB136-180,AB136+180)</f>
        <v>246.501844485696</v>
      </c>
      <c r="I136" s="13" t="n">
        <f aca="false">IF(ABS(4*(N136-0.0057183-V136))&lt;20,4*(N136-0.0057183-V136),4*(N136-0.0057183-V136-360))</f>
        <v>3.6146827753775</v>
      </c>
      <c r="J136" s="29" t="n">
        <f aca="false">INT(365.25*(IF(E136&gt;2,$A$5,$A$5-1)+4716))+INT(30.6001*(IF(E136&lt;3,E136+12,E136)+1))+D136+$C$2/24+2-INT(IF(E136&gt;2,$A$5,$A$5-1)/100)+INT(INT(IF(E136&gt;2,$A$5,$A$5-1)/100)/4)-1524.5</f>
        <v>2459715.125</v>
      </c>
      <c r="K136" s="7" t="n">
        <v>135</v>
      </c>
      <c r="L136" s="30" t="n">
        <f aca="false">(J136-2451545)/36525</f>
        <v>0.223685831622177</v>
      </c>
      <c r="M136" s="6" t="n">
        <f aca="false">MOD(357.5291 + 35999.0503*L136 - 0.0001559*L136^2 - 0.00000048*L136^3,360)</f>
        <v>130.006596158184</v>
      </c>
      <c r="N136" s="6" t="n">
        <f aca="false">MOD(280.46645 + 36000.76983*L136 + 0.0003032*L136^2,360)</f>
        <v>53.3286036328336</v>
      </c>
      <c r="O136" s="6" t="n">
        <f aca="false"> MOD((1.9146 - 0.004817*L136 - 0.000014*L136^2)*SIN(M136*$A$10) + (0.019993 - 0.000101*L136)*SIN(2*M136*$A$10) + 0.00029*SIN(3*M136*$A$10),360)</f>
        <v>1.44617841012049</v>
      </c>
      <c r="P136" s="6" t="n">
        <f aca="false">MOD(N136+O136,360)</f>
        <v>54.7747820429541</v>
      </c>
      <c r="Q136" s="31" t="n">
        <f aca="false">COS(P136*$A$10)</f>
        <v>0.576791915523307</v>
      </c>
      <c r="R136" s="7" t="n">
        <f aca="false">COS((23.4393-46.815*L136/3600)*$A$10)*SIN(P136*$A$10)</f>
        <v>0.749499385950073</v>
      </c>
      <c r="S136" s="7" t="n">
        <f aca="false">SIN((23.4393-46.815*L136/3600)*$A$10)*SIN(P136*$A$10)</f>
        <v>0.324902687965823</v>
      </c>
      <c r="T136" s="31" t="n">
        <f aca="false">SQRT(1-S136^2)</f>
        <v>0.945747452205177</v>
      </c>
      <c r="U136" s="6" t="n">
        <f aca="false">ATAN(S136/T136)/$A$10</f>
        <v>18.9596794747786</v>
      </c>
      <c r="V136" s="6" t="n">
        <f aca="false">IF(2*ATAN(R136/(Q136+T136))/$A$10&gt;0, 2*ATAN(R136/(Q136+T136))/$A$10, 2*ATAN(R136/(Q136+T136))/$A$10+360)</f>
        <v>52.4192146389892</v>
      </c>
      <c r="W136" s="6" t="n">
        <f aca="false"> MOD(280.46061837 + 360.98564736629*(J136-2451545) + 0.000387933*L136^2 - L136^3/3871000010  + $B$7,360)</f>
        <v>98.3228262905032</v>
      </c>
      <c r="X136" s="6" t="n">
        <f aca="false">IF(W136-V136&gt;0,W136-V136,W136-V136+360)</f>
        <v>45.9036116515139</v>
      </c>
      <c r="Y136" s="31" t="n">
        <f aca="false">SIN($A$10*$B$5)*SIN(U136*$A$10) +COS($A$10*$B$5)* COS(U136*$A$10)*COS(X136*$A$10)</f>
        <v>0.671918028911295</v>
      </c>
      <c r="Z136" s="6" t="n">
        <f aca="false">SIN($A$10*X136)</f>
        <v>0.718170163345965</v>
      </c>
      <c r="AA136" s="6" t="n">
        <f aca="false">COS($A$10*X136)*SIN($A$10*$B$5) - TAN($A$10*U136)*COS($A$10*$B$5)</f>
        <v>0.312241784120995</v>
      </c>
      <c r="AB136" s="6" t="n">
        <f aca="false">IF(OR(AND(Z136*AA136&gt;0), AND(Z136&lt;0,AA136&gt;0)), MOD(ATAN2(AA136,Z136)/$A$10+360,360),  ATAN2(AA136,Z136)/$A$10)</f>
        <v>66.5018444856963</v>
      </c>
      <c r="AC136" s="16" t="n">
        <f aca="false">P136-P135</f>
        <v>0.964586416539269</v>
      </c>
      <c r="AD136" s="17" t="n">
        <f aca="false">(100013989+1670700*COS(3.0984635 + 6283.07585*L136/10)+13956*COS(3.05525 + 12566.1517*L136/10)+3084*COS(5.1985 + 77713.7715*L136/10) +1628*COS(1.1739 + 5753.3849*L136/10)+1576*COS(2.8469 + 7860.4194*L136/10)+925*COS(5.453 + 11506.77*L136/10)+542*COS(4.564 + 3930.21*L136/10)+472*COS(3.661 + 5884.927*L136/10)+346*COS(0.964 + 5507.553*L136/10)+329*COS(5.9 + 5223.694*L136/10)+307*COS(0.299 + 5573.143*L136/10)+243*COS(4.273 + 11790.629*L136/10)+212*COS(5.847 + 1577.344*L136/10)+186*COS(5.022 + 10977.079*L136/10)+175*COS(3.012 + 18849.228*L136/10)+110*COS(5.055 + 5486.778*L136/10)+98*COS(0.89 + 6069.78*L136/10)+86*COS(5.69 + 15720.84*L136/10)+86*COS(1.27 + 161000.69*L136/10)+65*COS(0.27 + 17260.15*L136/10)+63*COS(0.92 + 529.69*L136/10)+57*COS(2.01 + 83996.85*L136/10)+56*COS(5.24 + 71430.7*L136/10)+49*COS(3.25 + 2544.31*L136/10)+47*COS(2.58 + 775.52*L136/10)+45*COS(5.54 + 9437.76*L136/10)+43*COS(6.01 + 6275.96*L136/10)+39*COS(5.36 + 4694*L136/10)+38*COS(2.39 + 8827.39*L136/10)+37*COS(0.83 + 19651.05*L136/10)+37*COS(4.9 + 12139.55*L136/10)+36*COS(1.67 + 12036.46*L136/10)+35*COS(1.84 + 2942.46*L136/10)+33*COS(0.24 + 7084.9*L136/10)+32*COS(0.18 + 5088.63*L136/10)+32*COS(1.78 + 398.15*L136/10)+28*COS(1.21 + 6286.6*L136/10)+28*COS(1.9 + 6279.55*L136/10)+26*COS(4.59 + 10447.39*L136/10) +24.6*COS(3.787 + 8429.241*L136/10)+23.6*COS(0.269 + 796.3*L136/10)+27.8*COS(1.899 + 6279.55*L136/10)+23.9*COS(4.996 + 5856.48*L136/10)+20.3*COS(4.653 + 2146.165*L136/10))/100000000 + (103019*COS(1.10749 + 6283.07585*L136/10) +1721*COS(1.0644 + 12566.1517*L136/10) +702*COS(3.142 + 0*L136/10) +32*COS(1.02 + 18849.23*L136/10) +31*COS(2.84 + 5507.55*L136/10) +25*COS(1.32 + 5223.69*L136/10) +18*COS(1.42 + 1577.34*L136/10) +10*COS(5.91 + 10977.08*L136/10) +9*COS(1.42 + 6275.96*L136/10) +9*COS(0.27 + 5486.78*L136/10))*L136/1000000000  + (4359*COS(5.7846 + 6283.0758*L136/10)*L136^2+124*COS(5.579 + 12566.152*L136/10)*L136^2)/10000000000</f>
        <v>1.01083863941658</v>
      </c>
      <c r="AE136" s="10" t="n">
        <f aca="false">2*959.63/AD136</f>
        <v>1898.68088254691</v>
      </c>
      <c r="AF136" s="0"/>
      <c r="AG136" s="0"/>
    </row>
    <row r="137" customFormat="false" ht="12.8" hidden="false" customHeight="false" outlineLevel="0" collapsed="false">
      <c r="D137" s="28" t="n">
        <f aca="false">K137-INT(275*E137/9)+IF($A$8="leap year",1,2)*INT((E137+9)/12)+30</f>
        <v>16</v>
      </c>
      <c r="E137" s="28" t="n">
        <f aca="false">IF(K137&lt;32,1,INT(9*(IF($A$8="leap year",1,2)+K137)/275+0.98))</f>
        <v>5</v>
      </c>
      <c r="F137" s="20" t="n">
        <f aca="false">ASIN(Y137)*180/PI()</f>
        <v>42.3987521524924</v>
      </c>
      <c r="G137" s="21" t="n">
        <f aca="false">F137+1.02/(TAN($A$10*(F137+10.3/(F137+5.11)))*60)</f>
        <v>42.4172294435786</v>
      </c>
      <c r="H137" s="21" t="n">
        <f aca="false">IF(X137&gt;180,AB137-180,AB137+180)</f>
        <v>246.692246069834</v>
      </c>
      <c r="I137" s="13" t="n">
        <f aca="false">IF(ABS(4*(N137-0.0057183-V137))&lt;20,4*(N137-0.0057183-V137),4*(N137-0.0057183-V137-360))</f>
        <v>3.5955852821549</v>
      </c>
      <c r="J137" s="29" t="n">
        <f aca="false">INT(365.25*(IF(E137&gt;2,$A$5,$A$5-1)+4716))+INT(30.6001*(IF(E137&lt;3,E137+12,E137)+1))+D137+$C$2/24+2-INT(IF(E137&gt;2,$A$5,$A$5-1)/100)+INT(INT(IF(E137&gt;2,$A$5,$A$5-1)/100)/4)-1524.5</f>
        <v>2459716.125</v>
      </c>
      <c r="K137" s="7" t="n">
        <v>136</v>
      </c>
      <c r="L137" s="30" t="n">
        <f aca="false">(J137-2451545)/36525</f>
        <v>0.223713210130048</v>
      </c>
      <c r="M137" s="6" t="n">
        <f aca="false">MOD(357.5291 + 35999.0503*L137 - 0.0001559*L137^2 - 0.00000048*L137^3,360)</f>
        <v>130.99219643827</v>
      </c>
      <c r="N137" s="6" t="n">
        <f aca="false">MOD(280.46645 + 36000.76983*L137 + 0.0003032*L137^2,360)</f>
        <v>54.3142509967111</v>
      </c>
      <c r="O137" s="6" t="n">
        <f aca="false"> MOD((1.9146 - 0.004817*L137 - 0.000014*L137^2)*SIN(M137*$A$10) + (0.019993 - 0.000101*L137)*SIN(2*M137*$A$10) + 0.00029*SIN(3*M137*$A$10),360)</f>
        <v>1.42470665490307</v>
      </c>
      <c r="P137" s="6" t="n">
        <f aca="false">MOD(N137+O137,360)</f>
        <v>55.7389576516141</v>
      </c>
      <c r="Q137" s="31" t="n">
        <f aca="false">COS(P137*$A$10)</f>
        <v>0.562964222029471</v>
      </c>
      <c r="R137" s="7" t="n">
        <f aca="false">COS((23.4393-46.815*L137/3600)*$A$10)*SIN(P137*$A$10)</f>
        <v>0.758298377756081</v>
      </c>
      <c r="S137" s="7" t="n">
        <f aca="false">SIN((23.4393-46.815*L137/3600)*$A$10)*SIN(P137*$A$10)</f>
        <v>0.328716983143931</v>
      </c>
      <c r="T137" s="31" t="n">
        <f aca="false">SQRT(1-S137^2)</f>
        <v>0.944428475318672</v>
      </c>
      <c r="U137" s="6" t="n">
        <f aca="false">ATAN(S137/T137)/$A$10</f>
        <v>19.190920086506</v>
      </c>
      <c r="V137" s="6" t="n">
        <f aca="false">IF(2*ATAN(R137/(Q137+T137))/$A$10&gt;0, 2*ATAN(R137/(Q137+T137))/$A$10, 2*ATAN(R137/(Q137+T137))/$A$10+360)</f>
        <v>53.4096363761723</v>
      </c>
      <c r="W137" s="6" t="n">
        <f aca="false"> MOD(280.46061837 + 360.98564736629*(J137-2451545) + 0.000387933*L137^2 - L137^3/3871000010  + $B$7,360)</f>
        <v>99.3084736615419</v>
      </c>
      <c r="X137" s="6" t="n">
        <f aca="false">IF(W137-V137&gt;0,W137-V137,W137-V137+360)</f>
        <v>45.8988372853696</v>
      </c>
      <c r="Y137" s="31" t="n">
        <f aca="false">SIN($A$10*$B$5)*SIN(U137*$A$10) +COS($A$10*$B$5)* COS(U137*$A$10)*COS(X137*$A$10)</f>
        <v>0.674286304569813</v>
      </c>
      <c r="Z137" s="6" t="n">
        <f aca="false">SIN($A$10*X137)</f>
        <v>0.71811217531876</v>
      </c>
      <c r="AA137" s="6" t="n">
        <f aca="false">COS($A$10*X137)*SIN($A$10*$B$5) - TAN($A$10*U137)*COS($A$10*$B$5)</f>
        <v>0.309383177840831</v>
      </c>
      <c r="AB137" s="6" t="n">
        <f aca="false">IF(OR(AND(Z137*AA137&gt;0), AND(Z137&lt;0,AA137&gt;0)), MOD(ATAN2(AA137,Z137)/$A$10+360,360),  ATAN2(AA137,Z137)/$A$10)</f>
        <v>66.6922460698339</v>
      </c>
      <c r="AC137" s="16" t="n">
        <f aca="false">P137-P136</f>
        <v>0.964175608660021</v>
      </c>
      <c r="AD137" s="17" t="n">
        <f aca="false">(100013989+1670700*COS(3.0984635 + 6283.07585*L137/10)+13956*COS(3.05525 + 12566.1517*L137/10)+3084*COS(5.1985 + 77713.7715*L137/10) +1628*COS(1.1739 + 5753.3849*L137/10)+1576*COS(2.8469 + 7860.4194*L137/10)+925*COS(5.453 + 11506.77*L137/10)+542*COS(4.564 + 3930.21*L137/10)+472*COS(3.661 + 5884.927*L137/10)+346*COS(0.964 + 5507.553*L137/10)+329*COS(5.9 + 5223.694*L137/10)+307*COS(0.299 + 5573.143*L137/10)+243*COS(4.273 + 11790.629*L137/10)+212*COS(5.847 + 1577.344*L137/10)+186*COS(5.022 + 10977.079*L137/10)+175*COS(3.012 + 18849.228*L137/10)+110*COS(5.055 + 5486.778*L137/10)+98*COS(0.89 + 6069.78*L137/10)+86*COS(5.69 + 15720.84*L137/10)+86*COS(1.27 + 161000.69*L137/10)+65*COS(0.27 + 17260.15*L137/10)+63*COS(0.92 + 529.69*L137/10)+57*COS(2.01 + 83996.85*L137/10)+56*COS(5.24 + 71430.7*L137/10)+49*COS(3.25 + 2544.31*L137/10)+47*COS(2.58 + 775.52*L137/10)+45*COS(5.54 + 9437.76*L137/10)+43*COS(6.01 + 6275.96*L137/10)+39*COS(5.36 + 4694*L137/10)+38*COS(2.39 + 8827.39*L137/10)+37*COS(0.83 + 19651.05*L137/10)+37*COS(4.9 + 12139.55*L137/10)+36*COS(1.67 + 12036.46*L137/10)+35*COS(1.84 + 2942.46*L137/10)+33*COS(0.24 + 7084.9*L137/10)+32*COS(0.18 + 5088.63*L137/10)+32*COS(1.78 + 398.15*L137/10)+28*COS(1.21 + 6286.6*L137/10)+28*COS(1.9 + 6279.55*L137/10)+26*COS(4.59 + 10447.39*L137/10) +24.6*COS(3.787 + 8429.241*L137/10)+23.6*COS(0.269 + 796.3*L137/10)+27.8*COS(1.899 + 6279.55*L137/10)+23.9*COS(4.996 + 5856.48*L137/10)+20.3*COS(4.653 + 2146.165*L137/10))/100000000 + (103019*COS(1.10749 + 6283.07585*L137/10) +1721*COS(1.0644 + 12566.1517*L137/10) +702*COS(3.142 + 0*L137/10) +32*COS(1.02 + 18849.23*L137/10) +31*COS(2.84 + 5507.55*L137/10) +25*COS(1.32 + 5223.69*L137/10) +18*COS(1.42 + 1577.34*L137/10) +10*COS(5.91 + 10977.08*L137/10) +9*COS(1.42 + 6275.96*L137/10) +9*COS(0.27 + 5486.78*L137/10))*L137/1000000000  + (4359*COS(5.7846 + 6283.0758*L137/10)*L137^2+124*COS(5.579 + 12566.152*L137/10)*L137^2)/10000000000</f>
        <v>1.01105306979483</v>
      </c>
      <c r="AE137" s="10" t="n">
        <f aca="false">2*959.63/AD137</f>
        <v>1898.27819858107</v>
      </c>
      <c r="AF137" s="0"/>
      <c r="AG137" s="0"/>
    </row>
    <row r="138" customFormat="false" ht="12.8" hidden="false" customHeight="false" outlineLevel="0" collapsed="false">
      <c r="D138" s="28" t="n">
        <f aca="false">K138-INT(275*E138/9)+IF($A$8="leap year",1,2)*INT((E138+9)/12)+30</f>
        <v>17</v>
      </c>
      <c r="E138" s="28" t="n">
        <f aca="false">IF(K138&lt;32,1,INT(9*(IF($A$8="leap year",1,2)+K138)/275+0.98))</f>
        <v>5</v>
      </c>
      <c r="F138" s="20" t="n">
        <f aca="false">ASIN(Y138)*180/PI()</f>
        <v>42.5790630695157</v>
      </c>
      <c r="G138" s="21" t="n">
        <f aca="false">F138+1.02/(TAN($A$10*(F138+10.3/(F138+5.11)))*60)</f>
        <v>42.5974245841957</v>
      </c>
      <c r="H138" s="21" t="n">
        <f aca="false">IF(X138&gt;180,AB138-180,AB138+180)</f>
        <v>246.876827724662</v>
      </c>
      <c r="I138" s="13" t="n">
        <f aca="false">IF(ABS(4*(N138-0.0057183-V138))&lt;20,4*(N138-0.0057183-V138),4*(N138-0.0057183-V138-360))</f>
        <v>3.56713950737114</v>
      </c>
      <c r="J138" s="29" t="n">
        <f aca="false">INT(365.25*(IF(E138&gt;2,$A$5,$A$5-1)+4716))+INT(30.6001*(IF(E138&lt;3,E138+12,E138)+1))+D138+$C$2/24+2-INT(IF(E138&gt;2,$A$5,$A$5-1)/100)+INT(INT(IF(E138&gt;2,$A$5,$A$5-1)/100)/4)-1524.5</f>
        <v>2459717.125</v>
      </c>
      <c r="K138" s="7" t="n">
        <v>137</v>
      </c>
      <c r="L138" s="30" t="n">
        <f aca="false">(J138-2451545)/36525</f>
        <v>0.223740588637919</v>
      </c>
      <c r="M138" s="6" t="n">
        <f aca="false">MOD(357.5291 + 35999.0503*L138 - 0.0001559*L138^2 - 0.00000048*L138^3,360)</f>
        <v>131.977796718356</v>
      </c>
      <c r="N138" s="6" t="n">
        <f aca="false">MOD(280.46645 + 36000.76983*L138 + 0.0003032*L138^2,360)</f>
        <v>55.2998983605885</v>
      </c>
      <c r="O138" s="6" t="n">
        <f aca="false"> MOD((1.9146 - 0.004817*L138 - 0.000014*L138^2)*SIN(M138*$A$10) + (0.019993 - 0.000101*L138)*SIN(2*M138*$A$10) + 0.00029*SIN(3*M138*$A$10),360)</f>
        <v>1.40283051057306</v>
      </c>
      <c r="P138" s="6" t="n">
        <f aca="false">MOD(N138+O138,360)</f>
        <v>56.7027288711615</v>
      </c>
      <c r="Q138" s="31" t="n">
        <f aca="false">COS(P138*$A$10)</f>
        <v>0.548983009720771</v>
      </c>
      <c r="R138" s="7" t="n">
        <f aca="false">COS((23.4393-46.815*L138/3600)*$A$10)*SIN(P138*$A$10)</f>
        <v>0.766879082539459</v>
      </c>
      <c r="S138" s="7" t="n">
        <f aca="false">SIN((23.4393-46.815*L138/3600)*$A$10)*SIN(P138*$A$10)</f>
        <v>0.332436652313431</v>
      </c>
      <c r="T138" s="31" t="n">
        <f aca="false">SQRT(1-S138^2)</f>
        <v>0.943125586652509</v>
      </c>
      <c r="U138" s="6" t="n">
        <f aca="false">ATAN(S138/T138)/$A$10</f>
        <v>19.4167372676026</v>
      </c>
      <c r="V138" s="6" t="n">
        <f aca="false">IF(2*ATAN(R138/(Q138+T138))/$A$10&gt;0, 2*ATAN(R138/(Q138+T138))/$A$10, 2*ATAN(R138/(Q138+T138))/$A$10+360)</f>
        <v>54.4023951837457</v>
      </c>
      <c r="W138" s="6" t="n">
        <f aca="false"> MOD(280.46061837 + 360.98564736629*(J138-2451545) + 0.000387933*L138^2 - L138^3/3871000010  + $B$7,360)</f>
        <v>100.294121032581</v>
      </c>
      <c r="X138" s="6" t="n">
        <f aca="false">IF(W138-V138&gt;0,W138-V138,W138-V138+360)</f>
        <v>45.891725848835</v>
      </c>
      <c r="Y138" s="31" t="n">
        <f aca="false">SIN($A$10*$B$5)*SIN(U138*$A$10) +COS($A$10*$B$5)* COS(U138*$A$10)*COS(X138*$A$10)</f>
        <v>0.676606941097459</v>
      </c>
      <c r="Z138" s="6" t="n">
        <f aca="false">SIN($A$10*X138)</f>
        <v>0.718025792686848</v>
      </c>
      <c r="AA138" s="6" t="n">
        <f aca="false">COS($A$10*X138)*SIN($A$10*$B$5) - TAN($A$10*U138)*COS($A$10*$B$5)</f>
        <v>0.306607238732358</v>
      </c>
      <c r="AB138" s="6" t="n">
        <f aca="false">IF(OR(AND(Z138*AA138&gt;0), AND(Z138&lt;0,AA138&gt;0)), MOD(ATAN2(AA138,Z138)/$A$10+360,360),  ATAN2(AA138,Z138)/$A$10)</f>
        <v>66.8768277246617</v>
      </c>
      <c r="AC138" s="16" t="n">
        <f aca="false">P138-P137</f>
        <v>0.963771219547411</v>
      </c>
      <c r="AD138" s="17" t="n">
        <f aca="false">(100013989+1670700*COS(3.0984635 + 6283.07585*L138/10)+13956*COS(3.05525 + 12566.1517*L138/10)+3084*COS(5.1985 + 77713.7715*L138/10) +1628*COS(1.1739 + 5753.3849*L138/10)+1576*COS(2.8469 + 7860.4194*L138/10)+925*COS(5.453 + 11506.77*L138/10)+542*COS(4.564 + 3930.21*L138/10)+472*COS(3.661 + 5884.927*L138/10)+346*COS(0.964 + 5507.553*L138/10)+329*COS(5.9 + 5223.694*L138/10)+307*COS(0.299 + 5573.143*L138/10)+243*COS(4.273 + 11790.629*L138/10)+212*COS(5.847 + 1577.344*L138/10)+186*COS(5.022 + 10977.079*L138/10)+175*COS(3.012 + 18849.228*L138/10)+110*COS(5.055 + 5486.778*L138/10)+98*COS(0.89 + 6069.78*L138/10)+86*COS(5.69 + 15720.84*L138/10)+86*COS(1.27 + 161000.69*L138/10)+65*COS(0.27 + 17260.15*L138/10)+63*COS(0.92 + 529.69*L138/10)+57*COS(2.01 + 83996.85*L138/10)+56*COS(5.24 + 71430.7*L138/10)+49*COS(3.25 + 2544.31*L138/10)+47*COS(2.58 + 775.52*L138/10)+45*COS(5.54 + 9437.76*L138/10)+43*COS(6.01 + 6275.96*L138/10)+39*COS(5.36 + 4694*L138/10)+38*COS(2.39 + 8827.39*L138/10)+37*COS(0.83 + 19651.05*L138/10)+37*COS(4.9 + 12139.55*L138/10)+36*COS(1.67 + 12036.46*L138/10)+35*COS(1.84 + 2942.46*L138/10)+33*COS(0.24 + 7084.9*L138/10)+32*COS(0.18 + 5088.63*L138/10)+32*COS(1.78 + 398.15*L138/10)+28*COS(1.21 + 6286.6*L138/10)+28*COS(1.9 + 6279.55*L138/10)+26*COS(4.59 + 10447.39*L138/10) +24.6*COS(3.787 + 8429.241*L138/10)+23.6*COS(0.269 + 796.3*L138/10)+27.8*COS(1.899 + 6279.55*L138/10)+23.9*COS(4.996 + 5856.48*L138/10)+20.3*COS(4.653 + 2146.165*L138/10))/100000000 + (103019*COS(1.10749 + 6283.07585*L138/10) +1721*COS(1.0644 + 12566.1517*L138/10) +702*COS(3.142 + 0*L138/10) +32*COS(1.02 + 18849.23*L138/10) +31*COS(2.84 + 5507.55*L138/10) +25*COS(1.32 + 5223.69*L138/10) +18*COS(1.42 + 1577.34*L138/10) +10*COS(5.91 + 10977.08*L138/10) +9*COS(1.42 + 6275.96*L138/10) +9*COS(0.27 + 5486.78*L138/10))*L138/1000000000  + (4359*COS(5.7846 + 6283.0758*L138/10)*L138^2+124*COS(5.579 + 12566.152*L138/10)*L138^2)/10000000000</f>
        <v>1.01126578182219</v>
      </c>
      <c r="AE138" s="10" t="n">
        <f aca="false">2*959.63/AD138</f>
        <v>1897.87891027194</v>
      </c>
      <c r="AF138" s="0"/>
      <c r="AG138" s="0"/>
    </row>
    <row r="139" customFormat="false" ht="12.8" hidden="false" customHeight="false" outlineLevel="0" collapsed="false">
      <c r="D139" s="28" t="n">
        <f aca="false">K139-INT(275*E139/9)+IF($A$8="leap year",1,2)*INT((E139+9)/12)+30</f>
        <v>18</v>
      </c>
      <c r="E139" s="28" t="n">
        <f aca="false">IF(K139&lt;32,1,INT(9*(IF($A$8="leap year",1,2)+K139)/275+0.98))</f>
        <v>5</v>
      </c>
      <c r="F139" s="20" t="n">
        <f aca="false">ASIN(Y139)*180/PI()</f>
        <v>42.7561601002695</v>
      </c>
      <c r="G139" s="21" t="n">
        <f aca="false">F139+1.02/(TAN($A$10*(F139+10.3/(F139+5.11)))*60)</f>
        <v>42.7744086584692</v>
      </c>
      <c r="H139" s="21" t="n">
        <f aca="false">IF(X139&gt;180,AB139-180,AB139+180)</f>
        <v>247.055480788199</v>
      </c>
      <c r="I139" s="13" t="n">
        <f aca="false">IF(ABS(4*(N139-0.0057183-V139))&lt;20,4*(N139-0.0057183-V139),4*(N139-0.0057183-V139-360))</f>
        <v>3.5294240929635</v>
      </c>
      <c r="J139" s="29" t="n">
        <f aca="false">INT(365.25*(IF(E139&gt;2,$A$5,$A$5-1)+4716))+INT(30.6001*(IF(E139&lt;3,E139+12,E139)+1))+D139+$C$2/24+2-INT(IF(E139&gt;2,$A$5,$A$5-1)/100)+INT(INT(IF(E139&gt;2,$A$5,$A$5-1)/100)/4)-1524.5</f>
        <v>2459718.125</v>
      </c>
      <c r="K139" s="7" t="n">
        <v>138</v>
      </c>
      <c r="L139" s="30" t="n">
        <f aca="false">(J139-2451545)/36525</f>
        <v>0.223767967145791</v>
      </c>
      <c r="M139" s="6" t="n">
        <f aca="false">MOD(357.5291 + 35999.0503*L139 - 0.0001559*L139^2 - 0.00000048*L139^3,360)</f>
        <v>132.963396998444</v>
      </c>
      <c r="N139" s="6" t="n">
        <f aca="false">MOD(280.46645 + 36000.76983*L139 + 0.0003032*L139^2,360)</f>
        <v>56.2855457244696</v>
      </c>
      <c r="O139" s="6" t="n">
        <f aca="false"> MOD((1.9146 - 0.004817*L139 - 0.000014*L139^2)*SIN(M139*$A$10) + (0.019993 - 0.000101*L139)*SIN(2*M139*$A$10) + 0.00029*SIN(3*M139*$A$10),360)</f>
        <v>1.38055649577391</v>
      </c>
      <c r="P139" s="6" t="n">
        <f aca="false">MOD(N139+O139,360)</f>
        <v>57.6661022202435</v>
      </c>
      <c r="Q139" s="31" t="n">
        <f aca="false">COS(P139*$A$10)</f>
        <v>0.534852336297196</v>
      </c>
      <c r="R139" s="7" t="n">
        <f aca="false">COS((23.4393-46.815*L139/3600)*$A$10)*SIN(P139*$A$10)</f>
        <v>0.775239399902766</v>
      </c>
      <c r="S139" s="7" t="n">
        <f aca="false">SIN((23.4393-46.815*L139/3600)*$A$10)*SIN(P139*$A$10)</f>
        <v>0.336060784971752</v>
      </c>
      <c r="T139" s="31" t="n">
        <f aca="false">SQRT(1-S139^2)</f>
        <v>0.941840298991379</v>
      </c>
      <c r="U139" s="6" t="n">
        <f aca="false">ATAN(S139/T139)/$A$10</f>
        <v>19.6370566393608</v>
      </c>
      <c r="V139" s="6" t="n">
        <f aca="false">IF(2*ATAN(R139/(Q139+T139))/$A$10&gt;0, 2*ATAN(R139/(Q139+T139))/$A$10, 2*ATAN(R139/(Q139+T139))/$A$10+360)</f>
        <v>55.3974714012287</v>
      </c>
      <c r="W139" s="6" t="n">
        <f aca="false"> MOD(280.46061837 + 360.98564736629*(J139-2451545) + 0.000387933*L139^2 - L139^3/3871000010  + $B$7,360)</f>
        <v>101.27976840362</v>
      </c>
      <c r="X139" s="6" t="n">
        <f aca="false">IF(W139-V139&gt;0,W139-V139,W139-V139+360)</f>
        <v>45.8822970023908</v>
      </c>
      <c r="Y139" s="31" t="n">
        <f aca="false">SIN($A$10*$B$5)*SIN(U139*$A$10) +COS($A$10*$B$5)* COS(U139*$A$10)*COS(X139*$A$10)</f>
        <v>0.678879691583316</v>
      </c>
      <c r="Z139" s="6" t="n">
        <f aca="false">SIN($A$10*X139)</f>
        <v>0.717911243417398</v>
      </c>
      <c r="AA139" s="6" t="n">
        <f aca="false">COS($A$10*X139)*SIN($A$10*$B$5) - TAN($A$10*U139)*COS($A$10*$B$5)</f>
        <v>0.30391515550591</v>
      </c>
      <c r="AB139" s="6" t="n">
        <f aca="false">IF(OR(AND(Z139*AA139&gt;0), AND(Z139&lt;0,AA139&gt;0)), MOD(ATAN2(AA139,Z139)/$A$10+360,360),  ATAN2(AA139,Z139)/$A$10)</f>
        <v>67.0554807881994</v>
      </c>
      <c r="AC139" s="16" t="n">
        <f aca="false">P139-P138</f>
        <v>0.963373349081927</v>
      </c>
      <c r="AD139" s="17" t="n">
        <f aca="false">(100013989+1670700*COS(3.0984635 + 6283.07585*L139/10)+13956*COS(3.05525 + 12566.1517*L139/10)+3084*COS(5.1985 + 77713.7715*L139/10) +1628*COS(1.1739 + 5753.3849*L139/10)+1576*COS(2.8469 + 7860.4194*L139/10)+925*COS(5.453 + 11506.77*L139/10)+542*COS(4.564 + 3930.21*L139/10)+472*COS(3.661 + 5884.927*L139/10)+346*COS(0.964 + 5507.553*L139/10)+329*COS(5.9 + 5223.694*L139/10)+307*COS(0.299 + 5573.143*L139/10)+243*COS(4.273 + 11790.629*L139/10)+212*COS(5.847 + 1577.344*L139/10)+186*COS(5.022 + 10977.079*L139/10)+175*COS(3.012 + 18849.228*L139/10)+110*COS(5.055 + 5486.778*L139/10)+98*COS(0.89 + 6069.78*L139/10)+86*COS(5.69 + 15720.84*L139/10)+86*COS(1.27 + 161000.69*L139/10)+65*COS(0.27 + 17260.15*L139/10)+63*COS(0.92 + 529.69*L139/10)+57*COS(2.01 + 83996.85*L139/10)+56*COS(5.24 + 71430.7*L139/10)+49*COS(3.25 + 2544.31*L139/10)+47*COS(2.58 + 775.52*L139/10)+45*COS(5.54 + 9437.76*L139/10)+43*COS(6.01 + 6275.96*L139/10)+39*COS(5.36 + 4694*L139/10)+38*COS(2.39 + 8827.39*L139/10)+37*COS(0.83 + 19651.05*L139/10)+37*COS(4.9 + 12139.55*L139/10)+36*COS(1.67 + 12036.46*L139/10)+35*COS(1.84 + 2942.46*L139/10)+33*COS(0.24 + 7084.9*L139/10)+32*COS(0.18 + 5088.63*L139/10)+32*COS(1.78 + 398.15*L139/10)+28*COS(1.21 + 6286.6*L139/10)+28*COS(1.9 + 6279.55*L139/10)+26*COS(4.59 + 10447.39*L139/10) +24.6*COS(3.787 + 8429.241*L139/10)+23.6*COS(0.269 + 796.3*L139/10)+27.8*COS(1.899 + 6279.55*L139/10)+23.9*COS(4.996 + 5856.48*L139/10)+20.3*COS(4.653 + 2146.165*L139/10))/100000000 + (103019*COS(1.10749 + 6283.07585*L139/10) +1721*COS(1.0644 + 12566.1517*L139/10) +702*COS(3.142 + 0*L139/10) +32*COS(1.02 + 18849.23*L139/10) +31*COS(2.84 + 5507.55*L139/10) +25*COS(1.32 + 5223.69*L139/10) +18*COS(1.42 + 1577.34*L139/10) +10*COS(5.91 + 10977.08*L139/10) +9*COS(1.42 + 6275.96*L139/10) +9*COS(0.27 + 5486.78*L139/10))*L139/1000000000  + (4359*COS(5.7846 + 6283.0758*L139/10)*L139^2+124*COS(5.579 + 12566.152*L139/10)*L139^2)/10000000000</f>
        <v>1.0114766510601</v>
      </c>
      <c r="AE139" s="10" t="n">
        <f aca="false">2*959.63/AD139</f>
        <v>1897.48324688314</v>
      </c>
      <c r="AF139" s="0"/>
      <c r="AG139" s="0"/>
    </row>
    <row r="140" customFormat="false" ht="12.8" hidden="false" customHeight="false" outlineLevel="0" collapsed="false">
      <c r="A140" s="35"/>
      <c r="B140" s="36"/>
      <c r="C140" s="36"/>
      <c r="D140" s="28" t="n">
        <f aca="false">K140-INT(275*E140/9)+IF($A$8="leap year",1,2)*INT((E140+9)/12)+30</f>
        <v>19</v>
      </c>
      <c r="E140" s="28" t="n">
        <f aca="false">IF(K140&lt;32,1,INT(9*(IF($A$8="leap year",1,2)+K140)/275+0.98))</f>
        <v>5</v>
      </c>
      <c r="F140" s="20" t="n">
        <f aca="false">ASIN(Y140)*180/PI()</f>
        <v>42.9299971415839</v>
      </c>
      <c r="G140" s="21" t="n">
        <f aca="false">F140+1.02/(TAN($A$10*(F140+10.3/(F140+5.11)))*60)</f>
        <v>42.9481355423381</v>
      </c>
      <c r="H140" s="21" t="n">
        <f aca="false">IF(X140&gt;180,AB140-180,AB140+180)</f>
        <v>247.228100082201</v>
      </c>
      <c r="I140" s="13" t="n">
        <f aca="false">IF(ABS(4*(N140-0.0057183-V140))&lt;20,4*(N140-0.0057183-V140),4*(N140-0.0057183-V140-360))</f>
        <v>3.4825311932583</v>
      </c>
      <c r="J140" s="29" t="n">
        <f aca="false">INT(365.25*(IF(E140&gt;2,$A$5,$A$5-1)+4716))+INT(30.6001*(IF(E140&lt;3,E140+12,E140)+1))+D140+$C$2/24+2-INT(IF(E140&gt;2,$A$5,$A$5-1)/100)+INT(INT(IF(E140&gt;2,$A$5,$A$5-1)/100)/4)-1524.5</f>
        <v>2459719.125</v>
      </c>
      <c r="K140" s="35" t="n">
        <v>139</v>
      </c>
      <c r="L140" s="37" t="n">
        <f aca="false">(J140-2451545)/36525</f>
        <v>0.223795345653662</v>
      </c>
      <c r="M140" s="38" t="n">
        <f aca="false">MOD(357.5291 + 35999.0503*L140 - 0.0001559*L140^2 - 0.00000048*L140^3,360)</f>
        <v>133.948997278529</v>
      </c>
      <c r="N140" s="38" t="n">
        <f aca="false">MOD(280.46645 + 36000.76983*L140 + 0.0003032*L140^2,360)</f>
        <v>57.2711930883488</v>
      </c>
      <c r="O140" s="38" t="n">
        <f aca="false"> MOD((1.9146 - 0.004817*L140 - 0.000014*L140^2)*SIN(M140*$A$10) + (0.019993 - 0.000101*L140)*SIN(2*M140*$A$10) + 0.00029*SIN(3*M140*$A$10),360)</f>
        <v>1.35789122708845</v>
      </c>
      <c r="P140" s="38" t="n">
        <f aca="false">MOD(N140+O140,360)</f>
        <v>58.6290843154373</v>
      </c>
      <c r="Q140" s="39" t="n">
        <f aca="false">COS(P140*$A$10)</f>
        <v>0.520576287782985</v>
      </c>
      <c r="R140" s="35" t="n">
        <f aca="false">COS((23.4393-46.815*L140/3600)*$A$10)*SIN(P140*$A$10)</f>
        <v>0.783377291562084</v>
      </c>
      <c r="S140" s="35" t="n">
        <f aca="false">SIN((23.4393-46.815*L140/3600)*$A$10)*SIN(P140*$A$10)</f>
        <v>0.33958849754216</v>
      </c>
      <c r="T140" s="39" t="n">
        <f aca="false">SQRT(1-S140^2)</f>
        <v>0.940574107838962</v>
      </c>
      <c r="U140" s="38" t="n">
        <f aca="false">ATAN(S140/T140)/$A$10</f>
        <v>19.8518051073573</v>
      </c>
      <c r="V140" s="6" t="n">
        <f aca="false">IF(2*ATAN(R140/(Q140+T140))/$A$10&gt;0, 2*ATAN(R140/(Q140+T140))/$A$10, 2*ATAN(R140/(Q140+T140))/$A$10+360)</f>
        <v>56.3948419900342</v>
      </c>
      <c r="W140" s="38" t="n">
        <f aca="false"> MOD(280.46061837 + 360.98564736629*(J140-2451545) + 0.000387933*L140^2 - L140^3/3871000010  + $B$7,360)</f>
        <v>102.265415774658</v>
      </c>
      <c r="X140" s="6" t="n">
        <f aca="false">IF(W140-V140&gt;0,W140-V140,W140-V140+360)</f>
        <v>45.8705737846241</v>
      </c>
      <c r="Y140" s="39" t="n">
        <f aca="false">SIN($A$10*$B$5)*SIN(U140*$A$10) +COS($A$10*$B$5)* COS(U140*$A$10)*COS(X140*$A$10)</f>
        <v>0.681104297666646</v>
      </c>
      <c r="Z140" s="6" t="n">
        <f aca="false">SIN($A$10*X140)</f>
        <v>0.717768793151605</v>
      </c>
      <c r="AA140" s="6" t="n">
        <f aca="false">COS($A$10*X140)*SIN($A$10*$B$5) - TAN($A$10*U140)*COS($A$10*$B$5)</f>
        <v>0.301308078076541</v>
      </c>
      <c r="AB140" s="6" t="n">
        <f aca="false">IF(OR(AND(Z140*AA140&gt;0), AND(Z140&lt;0,AA140&gt;0)), MOD(ATAN2(AA140,Z140)/$A$10+360,360),  ATAN2(AA140,Z140)/$A$10)</f>
        <v>67.2281000822014</v>
      </c>
      <c r="AC140" s="16" t="n">
        <f aca="false">P140-P139</f>
        <v>0.962982095193794</v>
      </c>
      <c r="AD140" s="17" t="n">
        <f aca="false">(100013989+1670700*COS(3.0984635 + 6283.07585*L140/10)+13956*COS(3.05525 + 12566.1517*L140/10)+3084*COS(5.1985 + 77713.7715*L140/10) +1628*COS(1.1739 + 5753.3849*L140/10)+1576*COS(2.8469 + 7860.4194*L140/10)+925*COS(5.453 + 11506.77*L140/10)+542*COS(4.564 + 3930.21*L140/10)+472*COS(3.661 + 5884.927*L140/10)+346*COS(0.964 + 5507.553*L140/10)+329*COS(5.9 + 5223.694*L140/10)+307*COS(0.299 + 5573.143*L140/10)+243*COS(4.273 + 11790.629*L140/10)+212*COS(5.847 + 1577.344*L140/10)+186*COS(5.022 + 10977.079*L140/10)+175*COS(3.012 + 18849.228*L140/10)+110*COS(5.055 + 5486.778*L140/10)+98*COS(0.89 + 6069.78*L140/10)+86*COS(5.69 + 15720.84*L140/10)+86*COS(1.27 + 161000.69*L140/10)+65*COS(0.27 + 17260.15*L140/10)+63*COS(0.92 + 529.69*L140/10)+57*COS(2.01 + 83996.85*L140/10)+56*COS(5.24 + 71430.7*L140/10)+49*COS(3.25 + 2544.31*L140/10)+47*COS(2.58 + 775.52*L140/10)+45*COS(5.54 + 9437.76*L140/10)+43*COS(6.01 + 6275.96*L140/10)+39*COS(5.36 + 4694*L140/10)+38*COS(2.39 + 8827.39*L140/10)+37*COS(0.83 + 19651.05*L140/10)+37*COS(4.9 + 12139.55*L140/10)+36*COS(1.67 + 12036.46*L140/10)+35*COS(1.84 + 2942.46*L140/10)+33*COS(0.24 + 7084.9*L140/10)+32*COS(0.18 + 5088.63*L140/10)+32*COS(1.78 + 398.15*L140/10)+28*COS(1.21 + 6286.6*L140/10)+28*COS(1.9 + 6279.55*L140/10)+26*COS(4.59 + 10447.39*L140/10) +24.6*COS(3.787 + 8429.241*L140/10)+23.6*COS(0.269 + 796.3*L140/10)+27.8*COS(1.899 + 6279.55*L140/10)+23.9*COS(4.996 + 5856.48*L140/10)+20.3*COS(4.653 + 2146.165*L140/10))/100000000 + (103019*COS(1.10749 + 6283.07585*L140/10) +1721*COS(1.0644 + 12566.1517*L140/10) +702*COS(3.142 + 0*L140/10) +32*COS(1.02 + 18849.23*L140/10) +31*COS(2.84 + 5507.55*L140/10) +25*COS(1.32 + 5223.69*L140/10) +18*COS(1.42 + 1577.34*L140/10) +10*COS(5.91 + 10977.08*L140/10) +9*COS(1.42 + 6275.96*L140/10) +9*COS(0.27 + 5486.78*L140/10))*L140/1000000000  + (4359*COS(5.7846 + 6283.0758*L140/10)*L140^2+124*COS(5.579 + 12566.152*L140/10)*L140^2)/10000000000</f>
        <v>1.01168546356322</v>
      </c>
      <c r="AE140" s="10" t="n">
        <f aca="false">2*959.63/AD140</f>
        <v>1897.09160517168</v>
      </c>
      <c r="AF140" s="0"/>
      <c r="AG140" s="0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5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</row>
    <row r="141" customFormat="false" ht="12.8" hidden="false" customHeight="false" outlineLevel="0" collapsed="false">
      <c r="D141" s="28" t="n">
        <f aca="false">K141-INT(275*E141/9)+IF($A$8="leap year",1,2)*INT((E141+9)/12)+30</f>
        <v>20</v>
      </c>
      <c r="E141" s="28" t="n">
        <f aca="false">IF(K141&lt;32,1,INT(9*(IF($A$8="leap year",1,2)+K141)/275+0.98))</f>
        <v>5</v>
      </c>
      <c r="F141" s="20" t="n">
        <f aca="false">ASIN(Y141)*180/PI()</f>
        <v>43.1005269689032</v>
      </c>
      <c r="G141" s="21" t="n">
        <f aca="false">F141+1.02/(TAN($A$10*(F141+10.3/(F141+5.11)))*60)</f>
        <v>43.1185579922108</v>
      </c>
      <c r="H141" s="21" t="n">
        <f aca="false">IF(X141&gt;180,AB141-180,AB141+180)</f>
        <v>247.394584078476</v>
      </c>
      <c r="I141" s="13" t="n">
        <f aca="false">IF(ABS(4*(N141-0.0057183-V141))&lt;20,4*(N141-0.0057183-V141),4*(N141-0.0057183-V141-360))</f>
        <v>3.42656650447771</v>
      </c>
      <c r="J141" s="29" t="n">
        <f aca="false">INT(365.25*(IF(E141&gt;2,$A$5,$A$5-1)+4716))+INT(30.6001*(IF(E141&lt;3,E141+12,E141)+1))+D141+$C$2/24+2-INT(IF(E141&gt;2,$A$5,$A$5-1)/100)+INT(INT(IF(E141&gt;2,$A$5,$A$5-1)/100)/4)-1524.5</f>
        <v>2459720.125</v>
      </c>
      <c r="K141" s="7" t="n">
        <v>140</v>
      </c>
      <c r="L141" s="30" t="n">
        <f aca="false">(J141-2451545)/36525</f>
        <v>0.223822724161533</v>
      </c>
      <c r="M141" s="6" t="n">
        <f aca="false">MOD(357.5291 + 35999.0503*L141 - 0.0001559*L141^2 - 0.00000048*L141^3,360)</f>
        <v>134.934597558615</v>
      </c>
      <c r="N141" s="6" t="n">
        <f aca="false">MOD(280.46645 + 36000.76983*L141 + 0.0003032*L141^2,360)</f>
        <v>58.2568404522299</v>
      </c>
      <c r="O141" s="6" t="n">
        <f aca="false"> MOD((1.9146 - 0.004817*L141 - 0.000014*L141^2)*SIN(M141*$A$10) + (0.019993 - 0.000101*L141)*SIN(2*M141*$A$10) + 0.00029*SIN(3*M141*$A$10),360)</f>
        <v>1.33484141709183</v>
      </c>
      <c r="P141" s="6" t="n">
        <f aca="false">MOD(N141+O141,360)</f>
        <v>59.5916818693217</v>
      </c>
      <c r="Q141" s="31" t="n">
        <f aca="false">COS(P141*$A$10)</f>
        <v>0.506158977459752</v>
      </c>
      <c r="R141" s="7" t="n">
        <f aca="false">COS((23.4393-46.815*L141/3600)*$A$10)*SIN(P141*$A$10)</f>
        <v>0.791290781474285</v>
      </c>
      <c r="S141" s="7" t="n">
        <f aca="false">SIN((23.4393-46.815*L141/3600)*$A$10)*SIN(P141*$A$10)</f>
        <v>0.343018933428919</v>
      </c>
      <c r="T141" s="31" t="n">
        <f aca="false">SQRT(1-S141^2)</f>
        <v>0.939328489565438</v>
      </c>
      <c r="U141" s="6" t="n">
        <f aca="false">ATAN(S141/T141)/$A$10</f>
        <v>20.0609109198729</v>
      </c>
      <c r="V141" s="6" t="n">
        <f aca="false">IF(2*ATAN(R141/(Q141+T141))/$A$10&gt;0, 2*ATAN(R141/(Q141+T141))/$A$10, 2*ATAN(R141/(Q141+T141))/$A$10+360)</f>
        <v>57.3944805261105</v>
      </c>
      <c r="W141" s="6" t="n">
        <f aca="false"> MOD(280.46061837 + 360.98564736629*(J141-2451545) + 0.000387933*L141^2 - L141^3/3871000010  + $B$7,360)</f>
        <v>103.251063145697</v>
      </c>
      <c r="X141" s="6" t="n">
        <f aca="false">IF(W141-V141&gt;0,W141-V141,W141-V141+360)</f>
        <v>45.8565826195867</v>
      </c>
      <c r="Y141" s="31" t="n">
        <f aca="false">SIN($A$10*$B$5)*SIN(U141*$A$10) +COS($A$10*$B$5)* COS(U141*$A$10)*COS(X141*$A$10)</f>
        <v>0.683280489204377</v>
      </c>
      <c r="Z141" s="6" t="n">
        <f aca="false">SIN($A$10*X141)</f>
        <v>0.717598745447763</v>
      </c>
      <c r="AA141" s="6" t="n">
        <f aca="false">COS($A$10*X141)*SIN($A$10*$B$5) - TAN($A$10*U141)*COS($A$10*$B$5)</f>
        <v>0.298787115558554</v>
      </c>
      <c r="AB141" s="6" t="n">
        <f aca="false">IF(OR(AND(Z141*AA141&gt;0), AND(Z141&lt;0,AA141&gt;0)), MOD(ATAN2(AA141,Z141)/$A$10+360,360),  ATAN2(AA141,Z141)/$A$10)</f>
        <v>67.3945840784759</v>
      </c>
      <c r="AC141" s="16" t="n">
        <f aca="false">P141-P140</f>
        <v>0.962597553884457</v>
      </c>
      <c r="AD141" s="17" t="n">
        <f aca="false">(100013989+1670700*COS(3.0984635 + 6283.07585*L141/10)+13956*COS(3.05525 + 12566.1517*L141/10)+3084*COS(5.1985 + 77713.7715*L141/10) +1628*COS(1.1739 + 5753.3849*L141/10)+1576*COS(2.8469 + 7860.4194*L141/10)+925*COS(5.453 + 11506.77*L141/10)+542*COS(4.564 + 3930.21*L141/10)+472*COS(3.661 + 5884.927*L141/10)+346*COS(0.964 + 5507.553*L141/10)+329*COS(5.9 + 5223.694*L141/10)+307*COS(0.299 + 5573.143*L141/10)+243*COS(4.273 + 11790.629*L141/10)+212*COS(5.847 + 1577.344*L141/10)+186*COS(5.022 + 10977.079*L141/10)+175*COS(3.012 + 18849.228*L141/10)+110*COS(5.055 + 5486.778*L141/10)+98*COS(0.89 + 6069.78*L141/10)+86*COS(5.69 + 15720.84*L141/10)+86*COS(1.27 + 161000.69*L141/10)+65*COS(0.27 + 17260.15*L141/10)+63*COS(0.92 + 529.69*L141/10)+57*COS(2.01 + 83996.85*L141/10)+56*COS(5.24 + 71430.7*L141/10)+49*COS(3.25 + 2544.31*L141/10)+47*COS(2.58 + 775.52*L141/10)+45*COS(5.54 + 9437.76*L141/10)+43*COS(6.01 + 6275.96*L141/10)+39*COS(5.36 + 4694*L141/10)+38*COS(2.39 + 8827.39*L141/10)+37*COS(0.83 + 19651.05*L141/10)+37*COS(4.9 + 12139.55*L141/10)+36*COS(1.67 + 12036.46*L141/10)+35*COS(1.84 + 2942.46*L141/10)+33*COS(0.24 + 7084.9*L141/10)+32*COS(0.18 + 5088.63*L141/10)+32*COS(1.78 + 398.15*L141/10)+28*COS(1.21 + 6286.6*L141/10)+28*COS(1.9 + 6279.55*L141/10)+26*COS(4.59 + 10447.39*L141/10) +24.6*COS(3.787 + 8429.241*L141/10)+23.6*COS(0.269 + 796.3*L141/10)+27.8*COS(1.899 + 6279.55*L141/10)+23.9*COS(4.996 + 5856.48*L141/10)+20.3*COS(4.653 + 2146.165*L141/10))/100000000 + (103019*COS(1.10749 + 6283.07585*L141/10) +1721*COS(1.0644 + 12566.1517*L141/10) +702*COS(3.142 + 0*L141/10) +32*COS(1.02 + 18849.23*L141/10) +31*COS(2.84 + 5507.55*L141/10) +25*COS(1.32 + 5223.69*L141/10) +18*COS(1.42 + 1577.34*L141/10) +10*COS(5.91 + 10977.08*L141/10) +9*COS(1.42 + 6275.96*L141/10) +9*COS(0.27 + 5486.78*L141/10))*L141/1000000000  + (4359*COS(5.7846 + 6283.0758*L141/10)*L141^2+124*COS(5.579 + 12566.152*L141/10)*L141^2)/10000000000</f>
        <v>1.01189192628383</v>
      </c>
      <c r="AE141" s="10" t="n">
        <f aca="false">2*959.63/AD141</f>
        <v>1896.70452955236</v>
      </c>
      <c r="AF141" s="0"/>
      <c r="AG141" s="0"/>
    </row>
    <row r="142" customFormat="false" ht="12.8" hidden="false" customHeight="false" outlineLevel="0" collapsed="false">
      <c r="D142" s="28" t="n">
        <f aca="false">K142-INT(275*E142/9)+IF($A$8="leap year",1,2)*INT((E142+9)/12)+30</f>
        <v>21</v>
      </c>
      <c r="E142" s="28" t="n">
        <f aca="false">IF(K142&lt;32,1,INT(9*(IF($A$8="leap year",1,2)+K142)/275+0.98))</f>
        <v>5</v>
      </c>
      <c r="F142" s="20" t="n">
        <f aca="false">ASIN(Y142)*180/PI()</f>
        <v>43.2677012271732</v>
      </c>
      <c r="G142" s="21" t="n">
        <f aca="false">F142+1.02/(TAN($A$10*(F142+10.3/(F142+5.11)))*60)</f>
        <v>43.2856276358196</v>
      </c>
      <c r="H142" s="21" t="n">
        <f aca="false">IF(X142&gt;180,AB142-180,AB142+180)</f>
        <v>247.554835066827</v>
      </c>
      <c r="I142" s="13" t="n">
        <f aca="false">IF(ABS(4*(N142-0.0057183-V142))&lt;20,4*(N142-0.0057183-V142),4*(N142-0.0057183-V142-360))</f>
        <v>3.36164927101908</v>
      </c>
      <c r="J142" s="29" t="n">
        <f aca="false">INT(365.25*(IF(E142&gt;2,$A$5,$A$5-1)+4716))+INT(30.6001*(IF(E142&lt;3,E142+12,E142)+1))+D142+$C$2/24+2-INT(IF(E142&gt;2,$A$5,$A$5-1)/100)+INT(INT(IF(E142&gt;2,$A$5,$A$5-1)/100)/4)-1524.5</f>
        <v>2459721.125</v>
      </c>
      <c r="K142" s="7" t="n">
        <v>141</v>
      </c>
      <c r="L142" s="30" t="n">
        <f aca="false">(J142-2451545)/36525</f>
        <v>0.223850102669404</v>
      </c>
      <c r="M142" s="6" t="n">
        <f aca="false">MOD(357.5291 + 35999.0503*L142 - 0.0001559*L142^2 - 0.00000048*L142^3,360)</f>
        <v>135.920197838703</v>
      </c>
      <c r="N142" s="6" t="n">
        <f aca="false">MOD(280.46645 + 36000.76983*L142 + 0.0003032*L142^2,360)</f>
        <v>59.2424878161091</v>
      </c>
      <c r="O142" s="6" t="n">
        <f aca="false"> MOD((1.9146 - 0.004817*L142 - 0.000014*L142^2)*SIN(M142*$A$10) + (0.019993 - 0.000101*L142)*SIN(2*M142*$A$10) + 0.00029*SIN(3*M142*$A$10),360)</f>
        <v>1.31141387239865</v>
      </c>
      <c r="P142" s="6" t="n">
        <f aca="false">MOD(N142+O142,360)</f>
        <v>60.5539016885078</v>
      </c>
      <c r="Q142" s="31" t="n">
        <f aca="false">COS(P142*$A$10)</f>
        <v>0.491604544808448</v>
      </c>
      <c r="R142" s="7" t="n">
        <f aca="false">COS((23.4393-46.815*L142/3600)*$A$10)*SIN(P142*$A$10)</f>
        <v>0.798977955951076</v>
      </c>
      <c r="S142" s="7" t="n">
        <f aca="false">SIN((23.4393-46.815*L142/3600)*$A$10)*SIN(P142*$A$10)</f>
        <v>0.346351263066731</v>
      </c>
      <c r="T142" s="31" t="n">
        <f aca="false">SQRT(1-S142^2)</f>
        <v>0.93810489955659</v>
      </c>
      <c r="U142" s="6" t="n">
        <f aca="false">ATAN(S142/T142)/$A$10</f>
        <v>20.2643037270944</v>
      </c>
      <c r="V142" s="6" t="n">
        <f aca="false">IF(2*ATAN(R142/(Q142+T142))/$A$10&gt;0, 2*ATAN(R142/(Q142+T142))/$A$10, 2*ATAN(R142/(Q142+T142))/$A$10+360)</f>
        <v>58.3963571983544</v>
      </c>
      <c r="W142" s="6" t="n">
        <f aca="false"> MOD(280.46061837 + 360.98564736629*(J142-2451545) + 0.000387933*L142^2 - L142^3/3871000010  + $B$7,360)</f>
        <v>104.236710516736</v>
      </c>
      <c r="X142" s="6" t="n">
        <f aca="false">IF(W142-V142&gt;0,W142-V142,W142-V142+360)</f>
        <v>45.8403533183815</v>
      </c>
      <c r="Y142" s="31" t="n">
        <f aca="false">SIN($A$10*$B$5)*SIN(U142*$A$10) +COS($A$10*$B$5)* COS(U142*$A$10)*COS(X142*$A$10)</f>
        <v>0.685407983971241</v>
      </c>
      <c r="Z142" s="6" t="n">
        <f aca="false">SIN($A$10*X142)</f>
        <v>0.717401441978892</v>
      </c>
      <c r="AA142" s="6" t="n">
        <f aca="false">COS($A$10*X142)*SIN($A$10*$B$5) - TAN($A$10*U142)*COS($A$10*$B$5)</f>
        <v>0.29635333426547</v>
      </c>
      <c r="AB142" s="6" t="n">
        <f aca="false">IF(OR(AND(Z142*AA142&gt;0), AND(Z142&lt;0,AA142&gt;0)), MOD(ATAN2(AA142,Z142)/$A$10+360,360),  ATAN2(AA142,Z142)/$A$10)</f>
        <v>67.5548350668272</v>
      </c>
      <c r="AC142" s="16" t="n">
        <f aca="false">P142-P141</f>
        <v>0.962219819186068</v>
      </c>
      <c r="AD142" s="17" t="n">
        <f aca="false">(100013989+1670700*COS(3.0984635 + 6283.07585*L142/10)+13956*COS(3.05525 + 12566.1517*L142/10)+3084*COS(5.1985 + 77713.7715*L142/10) +1628*COS(1.1739 + 5753.3849*L142/10)+1576*COS(2.8469 + 7860.4194*L142/10)+925*COS(5.453 + 11506.77*L142/10)+542*COS(4.564 + 3930.21*L142/10)+472*COS(3.661 + 5884.927*L142/10)+346*COS(0.964 + 5507.553*L142/10)+329*COS(5.9 + 5223.694*L142/10)+307*COS(0.299 + 5573.143*L142/10)+243*COS(4.273 + 11790.629*L142/10)+212*COS(5.847 + 1577.344*L142/10)+186*COS(5.022 + 10977.079*L142/10)+175*COS(3.012 + 18849.228*L142/10)+110*COS(5.055 + 5486.778*L142/10)+98*COS(0.89 + 6069.78*L142/10)+86*COS(5.69 + 15720.84*L142/10)+86*COS(1.27 + 161000.69*L142/10)+65*COS(0.27 + 17260.15*L142/10)+63*COS(0.92 + 529.69*L142/10)+57*COS(2.01 + 83996.85*L142/10)+56*COS(5.24 + 71430.7*L142/10)+49*COS(3.25 + 2544.31*L142/10)+47*COS(2.58 + 775.52*L142/10)+45*COS(5.54 + 9437.76*L142/10)+43*COS(6.01 + 6275.96*L142/10)+39*COS(5.36 + 4694*L142/10)+38*COS(2.39 + 8827.39*L142/10)+37*COS(0.83 + 19651.05*L142/10)+37*COS(4.9 + 12139.55*L142/10)+36*COS(1.67 + 12036.46*L142/10)+35*COS(1.84 + 2942.46*L142/10)+33*COS(0.24 + 7084.9*L142/10)+32*COS(0.18 + 5088.63*L142/10)+32*COS(1.78 + 398.15*L142/10)+28*COS(1.21 + 6286.6*L142/10)+28*COS(1.9 + 6279.55*L142/10)+26*COS(4.59 + 10447.39*L142/10) +24.6*COS(3.787 + 8429.241*L142/10)+23.6*COS(0.269 + 796.3*L142/10)+27.8*COS(1.899 + 6279.55*L142/10)+23.9*COS(4.996 + 5856.48*L142/10)+20.3*COS(4.653 + 2146.165*L142/10))/100000000 + (103019*COS(1.10749 + 6283.07585*L142/10) +1721*COS(1.0644 + 12566.1517*L142/10) +702*COS(3.142 + 0*L142/10) +32*COS(1.02 + 18849.23*L142/10) +31*COS(2.84 + 5507.55*L142/10) +25*COS(1.32 + 5223.69*L142/10) +18*COS(1.42 + 1577.34*L142/10) +10*COS(5.91 + 10977.08*L142/10) +9*COS(1.42 + 6275.96*L142/10) +9*COS(0.27 + 5486.78*L142/10))*L142/1000000000  + (4359*COS(5.7846 + 6283.0758*L142/10)*L142^2+124*COS(5.579 + 12566.152*L142/10)*L142^2)/10000000000</f>
        <v>1.01209568503237</v>
      </c>
      <c r="AE142" s="10" t="n">
        <f aca="false">2*959.63/AD142</f>
        <v>1896.32267816517</v>
      </c>
      <c r="AF142" s="0"/>
      <c r="AG142" s="0"/>
    </row>
    <row r="143" customFormat="false" ht="12.8" hidden="false" customHeight="false" outlineLevel="0" collapsed="false">
      <c r="D143" s="28" t="n">
        <f aca="false">K143-INT(275*E143/9)+IF($A$8="leap year",1,2)*INT((E143+9)/12)+30</f>
        <v>22</v>
      </c>
      <c r="E143" s="28" t="n">
        <f aca="false">IF(K143&lt;32,1,INT(9*(IF($A$8="leap year",1,2)+K143)/275+0.98))</f>
        <v>5</v>
      </c>
      <c r="F143" s="20" t="n">
        <f aca="false">ASIN(Y143)*180/PI()</f>
        <v>43.4314704256568</v>
      </c>
      <c r="G143" s="21" t="n">
        <f aca="false">F143+1.02/(TAN($A$10*(F143+10.3/(F143+5.11)))*60)</f>
        <v>43.4492949670037</v>
      </c>
      <c r="H143" s="21" t="n">
        <f aca="false">IF(X143&gt;180,AB143-180,AB143+180)</f>
        <v>247.708759324271</v>
      </c>
      <c r="I143" s="13" t="n">
        <f aca="false">IF(ABS(4*(N143-0.0057183-V143))&lt;20,4*(N143-0.0057183-V143),4*(N143-0.0057183-V143-360))</f>
        <v>3.28791226752944</v>
      </c>
      <c r="J143" s="29" t="n">
        <f aca="false">INT(365.25*(IF(E143&gt;2,$A$5,$A$5-1)+4716))+INT(30.6001*(IF(E143&lt;3,E143+12,E143)+1))+D143+$C$2/24+2-INT(IF(E143&gt;2,$A$5,$A$5-1)/100)+INT(INT(IF(E143&gt;2,$A$5,$A$5-1)/100)/4)-1524.5</f>
        <v>2459722.125</v>
      </c>
      <c r="K143" s="7" t="n">
        <v>142</v>
      </c>
      <c r="L143" s="30" t="n">
        <f aca="false">(J143-2451545)/36525</f>
        <v>0.223877481177276</v>
      </c>
      <c r="M143" s="6" t="n">
        <f aca="false">MOD(357.5291 + 35999.0503*L143 - 0.0001559*L143^2 - 0.00000048*L143^3,360)</f>
        <v>136.905798118787</v>
      </c>
      <c r="N143" s="6" t="n">
        <f aca="false">MOD(280.46645 + 36000.76983*L143 + 0.0003032*L143^2,360)</f>
        <v>60.2281351799902</v>
      </c>
      <c r="O143" s="6" t="n">
        <f aca="false"> MOD((1.9146 - 0.004817*L143 - 0.000014*L143^2)*SIN(M143*$A$10) + (0.019993 - 0.000101*L143)*SIN(2*M143*$A$10) + 0.00029*SIN(3*M143*$A$10),360)</f>
        <v>1.28761549170339</v>
      </c>
      <c r="P143" s="6" t="n">
        <f aca="false">MOD(N143+O143,360)</f>
        <v>61.5157506716936</v>
      </c>
      <c r="Q143" s="31" t="n">
        <f aca="false">COS(P143*$A$10)</f>
        <v>0.476917154459271</v>
      </c>
      <c r="R143" s="7" t="n">
        <f aca="false">COS((23.4393-46.815*L143/3600)*$A$10)*SIN(P143*$A$10)</f>
        <v>0.80643696376076</v>
      </c>
      <c r="S143" s="7" t="n">
        <f aca="false">SIN((23.4393-46.815*L143/3600)*$A$10)*SIN(P143*$A$10)</f>
        <v>0.349584683964842</v>
      </c>
      <c r="T143" s="31" t="n">
        <f aca="false">SQRT(1-S143^2)</f>
        <v>0.936904770367406</v>
      </c>
      <c r="U143" s="6" t="n">
        <f aca="false">ATAN(S143/T143)/$A$10</f>
        <v>20.4619146409765</v>
      </c>
      <c r="V143" s="6" t="n">
        <f aca="false">IF(2*ATAN(R143/(Q143+T143))/$A$10&gt;0, 2*ATAN(R143/(Q143+T143))/$A$10, 2*ATAN(R143/(Q143+T143))/$A$10+360)</f>
        <v>59.4004388131078</v>
      </c>
      <c r="W143" s="6" t="n">
        <f aca="false"> MOD(280.46061837 + 360.98564736629*(J143-2451545) + 0.000387933*L143^2 - L143^3/3871000010  + $B$7,360)</f>
        <v>105.222357887775</v>
      </c>
      <c r="X143" s="6" t="n">
        <f aca="false">IF(W143-V143&gt;0,W143-V143,W143-V143+360)</f>
        <v>45.8219190746669</v>
      </c>
      <c r="Y143" s="31" t="n">
        <f aca="false">SIN($A$10*$B$5)*SIN(U143*$A$10) +COS($A$10*$B$5)* COS(U143*$A$10)*COS(X143*$A$10)</f>
        <v>0.687486487393572</v>
      </c>
      <c r="Z143" s="6" t="n">
        <f aca="false">SIN($A$10*X143)</f>
        <v>0.717177262680301</v>
      </c>
      <c r="AA143" s="6" t="n">
        <f aca="false">COS($A$10*X143)*SIN($A$10*$B$5) - TAN($A$10*U143)*COS($A$10*$B$5)</f>
        <v>0.294007755722784</v>
      </c>
      <c r="AB143" s="6" t="n">
        <f aca="false">IF(OR(AND(Z143*AA143&gt;0), AND(Z143&lt;0,AA143&gt;0)), MOD(ATAN2(AA143,Z143)/$A$10+360,360),  ATAN2(AA143,Z143)/$A$10)</f>
        <v>67.7087593242706</v>
      </c>
      <c r="AC143" s="16" t="n">
        <f aca="false">P143-P142</f>
        <v>0.961848983185803</v>
      </c>
      <c r="AD143" s="17" t="n">
        <f aca="false">(100013989+1670700*COS(3.0984635 + 6283.07585*L143/10)+13956*COS(3.05525 + 12566.1517*L143/10)+3084*COS(5.1985 + 77713.7715*L143/10) +1628*COS(1.1739 + 5753.3849*L143/10)+1576*COS(2.8469 + 7860.4194*L143/10)+925*COS(5.453 + 11506.77*L143/10)+542*COS(4.564 + 3930.21*L143/10)+472*COS(3.661 + 5884.927*L143/10)+346*COS(0.964 + 5507.553*L143/10)+329*COS(5.9 + 5223.694*L143/10)+307*COS(0.299 + 5573.143*L143/10)+243*COS(4.273 + 11790.629*L143/10)+212*COS(5.847 + 1577.344*L143/10)+186*COS(5.022 + 10977.079*L143/10)+175*COS(3.012 + 18849.228*L143/10)+110*COS(5.055 + 5486.778*L143/10)+98*COS(0.89 + 6069.78*L143/10)+86*COS(5.69 + 15720.84*L143/10)+86*COS(1.27 + 161000.69*L143/10)+65*COS(0.27 + 17260.15*L143/10)+63*COS(0.92 + 529.69*L143/10)+57*COS(2.01 + 83996.85*L143/10)+56*COS(5.24 + 71430.7*L143/10)+49*COS(3.25 + 2544.31*L143/10)+47*COS(2.58 + 775.52*L143/10)+45*COS(5.54 + 9437.76*L143/10)+43*COS(6.01 + 6275.96*L143/10)+39*COS(5.36 + 4694*L143/10)+38*COS(2.39 + 8827.39*L143/10)+37*COS(0.83 + 19651.05*L143/10)+37*COS(4.9 + 12139.55*L143/10)+36*COS(1.67 + 12036.46*L143/10)+35*COS(1.84 + 2942.46*L143/10)+33*COS(0.24 + 7084.9*L143/10)+32*COS(0.18 + 5088.63*L143/10)+32*COS(1.78 + 398.15*L143/10)+28*COS(1.21 + 6286.6*L143/10)+28*COS(1.9 + 6279.55*L143/10)+26*COS(4.59 + 10447.39*L143/10) +24.6*COS(3.787 + 8429.241*L143/10)+23.6*COS(0.269 + 796.3*L143/10)+27.8*COS(1.899 + 6279.55*L143/10)+23.9*COS(4.996 + 5856.48*L143/10)+20.3*COS(4.653 + 2146.165*L143/10))/100000000 + (103019*COS(1.10749 + 6283.07585*L143/10) +1721*COS(1.0644 + 12566.1517*L143/10) +702*COS(3.142 + 0*L143/10) +32*COS(1.02 + 18849.23*L143/10) +31*COS(2.84 + 5507.55*L143/10) +25*COS(1.32 + 5223.69*L143/10) +18*COS(1.42 + 1577.34*L143/10) +10*COS(5.91 + 10977.08*L143/10) +9*COS(1.42 + 6275.96*L143/10) +9*COS(0.27 + 5486.78*L143/10))*L143/1000000000  + (4359*COS(5.7846 + 6283.0758*L143/10)*L143^2+124*COS(5.579 + 12566.152*L143/10)*L143^2)/10000000000</f>
        <v>1.01229634779586</v>
      </c>
      <c r="AE143" s="10" t="n">
        <f aca="false">2*959.63/AD143</f>
        <v>1895.94677900295</v>
      </c>
      <c r="AF143" s="0"/>
      <c r="AG143" s="0"/>
    </row>
    <row r="144" customFormat="false" ht="12.8" hidden="false" customHeight="false" outlineLevel="0" collapsed="false">
      <c r="D144" s="28" t="n">
        <f aca="false">K144-INT(275*E144/9)+IF($A$8="leap year",1,2)*INT((E144+9)/12)+30</f>
        <v>23</v>
      </c>
      <c r="E144" s="28" t="n">
        <f aca="false">IF(K144&lt;32,1,INT(9*(IF($A$8="leap year",1,2)+K144)/275+0.98))</f>
        <v>5</v>
      </c>
      <c r="F144" s="20" t="n">
        <f aca="false">ASIN(Y144)*180/PI()</f>
        <v>43.591783936782</v>
      </c>
      <c r="G144" s="21" t="n">
        <f aca="false">F144+1.02/(TAN($A$10*(F144+10.3/(F144+5.11)))*60)</f>
        <v>43.6095093445256</v>
      </c>
      <c r="H144" s="21" t="n">
        <f aca="false">IF(X144&gt;180,AB144-180,AB144+180)</f>
        <v>247.856267285237</v>
      </c>
      <c r="I144" s="13" t="n">
        <f aca="false">IF(ABS(4*(N144-0.0057183-V144))&lt;20,4*(N144-0.0057183-V144),4*(N144-0.0057183-V144-360))</f>
        <v>3.20550175587243</v>
      </c>
      <c r="J144" s="29" t="n">
        <f aca="false">INT(365.25*(IF(E144&gt;2,$A$5,$A$5-1)+4716))+INT(30.6001*(IF(E144&lt;3,E144+12,E144)+1))+D144+$C$2/24+2-INT(IF(E144&gt;2,$A$5,$A$5-1)/100)+INT(INT(IF(E144&gt;2,$A$5,$A$5-1)/100)/4)-1524.5</f>
        <v>2459723.125</v>
      </c>
      <c r="K144" s="7" t="n">
        <v>143</v>
      </c>
      <c r="L144" s="30" t="n">
        <f aca="false">(J144-2451545)/36525</f>
        <v>0.223904859685147</v>
      </c>
      <c r="M144" s="6" t="n">
        <f aca="false">MOD(357.5291 + 35999.0503*L144 - 0.0001559*L144^2 - 0.00000048*L144^3,360)</f>
        <v>137.891398398873</v>
      </c>
      <c r="N144" s="6" t="n">
        <f aca="false">MOD(280.46645 + 36000.76983*L144 + 0.0003032*L144^2,360)</f>
        <v>61.2137825438731</v>
      </c>
      <c r="O144" s="6" t="n">
        <f aca="false"> MOD((1.9146 - 0.004817*L144 - 0.000014*L144^2)*SIN(M144*$A$10) + (0.019993 - 0.000101*L144)*SIN(2*M144*$A$10) + 0.00029*SIN(3*M144*$A$10),360)</f>
        <v>1.26345326381462</v>
      </c>
      <c r="P144" s="6" t="n">
        <f aca="false">MOD(N144+O144,360)</f>
        <v>62.4772358076877</v>
      </c>
      <c r="Q144" s="31" t="n">
        <f aca="false">COS(P144*$A$10)</f>
        <v>0.462100995150426</v>
      </c>
      <c r="R144" s="7" t="n">
        <f aca="false">COS((23.4393-46.815*L144/3600)*$A$10)*SIN(P144*$A$10)</f>
        <v>0.813666016217686</v>
      </c>
      <c r="S144" s="7" t="n">
        <f aca="false">SIN((23.4393-46.815*L144/3600)*$A$10)*SIN(P144*$A$10)</f>
        <v>0.352718420745821</v>
      </c>
      <c r="T144" s="31" t="n">
        <f aca="false">SQRT(1-S144^2)</f>
        <v>0.935729509883371</v>
      </c>
      <c r="U144" s="6" t="n">
        <f aca="false">ATAN(S144/T144)/$A$10</f>
        <v>20.6536762956097</v>
      </c>
      <c r="V144" s="6" t="n">
        <f aca="false">IF(2*ATAN(R144/(Q144+T144))/$A$10&gt;0, 2*ATAN(R144/(Q144+T144))/$A$10, 2*ATAN(R144/(Q144+T144))/$A$10+360)</f>
        <v>60.406688804905</v>
      </c>
      <c r="W144" s="6" t="n">
        <f aca="false"> MOD(280.46061837 + 360.98564736629*(J144-2451545) + 0.000387933*L144^2 - L144^3/3871000010  + $B$7,360)</f>
        <v>106.208005258814</v>
      </c>
      <c r="X144" s="6" t="n">
        <f aca="false">IF(W144-V144&gt;0,W144-V144,W144-V144+360)</f>
        <v>45.8013164539085</v>
      </c>
      <c r="Y144" s="31" t="n">
        <f aca="false">SIN($A$10*$B$5)*SIN(U144*$A$10) +COS($A$10*$B$5)* COS(U144*$A$10)*COS(X144*$A$10)</f>
        <v>0.689515692316488</v>
      </c>
      <c r="Z144" s="6" t="n">
        <f aca="false">SIN($A$10*X144)</f>
        <v>0.716926625843967</v>
      </c>
      <c r="AA144" s="6" t="n">
        <f aca="false">COS($A$10*X144)*SIN($A$10*$B$5) - TAN($A$10*U144)*COS($A$10*$B$5)</f>
        <v>0.29175135470018</v>
      </c>
      <c r="AB144" s="6" t="n">
        <f aca="false">IF(OR(AND(Z144*AA144&gt;0), AND(Z144&lt;0,AA144&gt;0)), MOD(ATAN2(AA144,Z144)/$A$10+360,360),  ATAN2(AA144,Z144)/$A$10)</f>
        <v>67.8562672852368</v>
      </c>
      <c r="AC144" s="16" t="n">
        <f aca="false">P144-P143</f>
        <v>0.961485135994124</v>
      </c>
      <c r="AD144" s="17" t="n">
        <f aca="false">(100013989+1670700*COS(3.0984635 + 6283.07585*L144/10)+13956*COS(3.05525 + 12566.1517*L144/10)+3084*COS(5.1985 + 77713.7715*L144/10) +1628*COS(1.1739 + 5753.3849*L144/10)+1576*COS(2.8469 + 7860.4194*L144/10)+925*COS(5.453 + 11506.77*L144/10)+542*COS(4.564 + 3930.21*L144/10)+472*COS(3.661 + 5884.927*L144/10)+346*COS(0.964 + 5507.553*L144/10)+329*COS(5.9 + 5223.694*L144/10)+307*COS(0.299 + 5573.143*L144/10)+243*COS(4.273 + 11790.629*L144/10)+212*COS(5.847 + 1577.344*L144/10)+186*COS(5.022 + 10977.079*L144/10)+175*COS(3.012 + 18849.228*L144/10)+110*COS(5.055 + 5486.778*L144/10)+98*COS(0.89 + 6069.78*L144/10)+86*COS(5.69 + 15720.84*L144/10)+86*COS(1.27 + 161000.69*L144/10)+65*COS(0.27 + 17260.15*L144/10)+63*COS(0.92 + 529.69*L144/10)+57*COS(2.01 + 83996.85*L144/10)+56*COS(5.24 + 71430.7*L144/10)+49*COS(3.25 + 2544.31*L144/10)+47*COS(2.58 + 775.52*L144/10)+45*COS(5.54 + 9437.76*L144/10)+43*COS(6.01 + 6275.96*L144/10)+39*COS(5.36 + 4694*L144/10)+38*COS(2.39 + 8827.39*L144/10)+37*COS(0.83 + 19651.05*L144/10)+37*COS(4.9 + 12139.55*L144/10)+36*COS(1.67 + 12036.46*L144/10)+35*COS(1.84 + 2942.46*L144/10)+33*COS(0.24 + 7084.9*L144/10)+32*COS(0.18 + 5088.63*L144/10)+32*COS(1.78 + 398.15*L144/10)+28*COS(1.21 + 6286.6*L144/10)+28*COS(1.9 + 6279.55*L144/10)+26*COS(4.59 + 10447.39*L144/10) +24.6*COS(3.787 + 8429.241*L144/10)+23.6*COS(0.269 + 796.3*L144/10)+27.8*COS(1.899 + 6279.55*L144/10)+23.9*COS(4.996 + 5856.48*L144/10)+20.3*COS(4.653 + 2146.165*L144/10))/100000000 + (103019*COS(1.10749 + 6283.07585*L144/10) +1721*COS(1.0644 + 12566.1517*L144/10) +702*COS(3.142 + 0*L144/10) +32*COS(1.02 + 18849.23*L144/10) +31*COS(2.84 + 5507.55*L144/10) +25*COS(1.32 + 5223.69*L144/10) +18*COS(1.42 + 1577.34*L144/10) +10*COS(5.91 + 10977.08*L144/10) +9*COS(1.42 + 6275.96*L144/10) +9*COS(0.27 + 5486.78*L144/10))*L144/1000000000  + (4359*COS(5.7846 + 6283.0758*L144/10)*L144^2+124*COS(5.579 + 12566.152*L144/10)*L144^2)/10000000000</f>
        <v>1.0124935104877</v>
      </c>
      <c r="AE144" s="10" t="n">
        <f aca="false">2*959.63/AD144</f>
        <v>1895.57758160398</v>
      </c>
      <c r="AF144" s="0"/>
      <c r="AG144" s="0"/>
    </row>
    <row r="145" customFormat="false" ht="12.8" hidden="false" customHeight="false" outlineLevel="0" collapsed="false">
      <c r="D145" s="28" t="n">
        <f aca="false">K145-INT(275*E145/9)+IF($A$8="leap year",1,2)*INT((E145+9)/12)+30</f>
        <v>24</v>
      </c>
      <c r="E145" s="28" t="n">
        <f aca="false">IF(K145&lt;32,1,INT(9*(IF($A$8="leap year",1,2)+K145)/275+0.98))</f>
        <v>5</v>
      </c>
      <c r="F145" s="20" t="n">
        <f aca="false">ASIN(Y145)*180/PI()</f>
        <v>43.7485899991947</v>
      </c>
      <c r="G145" s="21" t="n">
        <f aca="false">F145+1.02/(TAN($A$10*(F145+10.3/(F145+5.11)))*60)</f>
        <v>43.7662189950919</v>
      </c>
      <c r="H145" s="21" t="n">
        <f aca="false">IF(X145&gt;180,AB145-180,AB145+180)</f>
        <v>247.997273712371</v>
      </c>
      <c r="I145" s="13" t="n">
        <f aca="false">IF(ABS(4*(N145-0.0057183-V145))&lt;20,4*(N145-0.0057183-V145),4*(N145-0.0057183-V145-360))</f>
        <v>3.11457741612256</v>
      </c>
      <c r="J145" s="29" t="n">
        <f aca="false">INT(365.25*(IF(E145&gt;2,$A$5,$A$5-1)+4716))+INT(30.6001*(IF(E145&lt;3,E145+12,E145)+1))+D145+$C$2/24+2-INT(IF(E145&gt;2,$A$5,$A$5-1)/100)+INT(INT(IF(E145&gt;2,$A$5,$A$5-1)/100)/4)-1524.5</f>
        <v>2459724.125</v>
      </c>
      <c r="K145" s="7" t="n">
        <v>144</v>
      </c>
      <c r="L145" s="30" t="n">
        <f aca="false">(J145-2451545)/36525</f>
        <v>0.223932238193018</v>
      </c>
      <c r="M145" s="6" t="n">
        <f aca="false">MOD(357.5291 + 35999.0503*L145 - 0.0001559*L145^2 - 0.00000048*L145^3,360)</f>
        <v>138.876998678958</v>
      </c>
      <c r="N145" s="6" t="n">
        <f aca="false">MOD(280.46645 + 36000.76983*L145 + 0.0003032*L145^2,360)</f>
        <v>62.1994299077524</v>
      </c>
      <c r="O145" s="6" t="n">
        <f aca="false"> MOD((1.9146 - 0.004817*L145 - 0.000014*L145^2)*SIN(M145*$A$10) + (0.019993 - 0.000101*L145)*SIN(2*M145*$A$10) + 0.00029*SIN(3*M145*$A$10),360)</f>
        <v>1.23893426568467</v>
      </c>
      <c r="P145" s="6" t="n">
        <f aca="false">MOD(N145+O145,360)</f>
        <v>63.438364173437</v>
      </c>
      <c r="Q145" s="31" t="n">
        <f aca="false">COS(P145*$A$10)</f>
        <v>0.447160278695216</v>
      </c>
      <c r="R145" s="7" t="n">
        <f aca="false">COS((23.4393-46.815*L145/3600)*$A$10)*SIN(P145*$A$10)</f>
        <v>0.820663387260073</v>
      </c>
      <c r="S145" s="7" t="n">
        <f aca="false">SIN((23.4393-46.815*L145/3600)*$A$10)*SIN(P145*$A$10)</f>
        <v>0.355751725179288</v>
      </c>
      <c r="T145" s="31" t="n">
        <f aca="false">SQRT(1-S145^2)</f>
        <v>0.934580499492666</v>
      </c>
      <c r="U145" s="6" t="n">
        <f aca="false">ATAN(S145/T145)/$A$10</f>
        <v>20.8395229079541</v>
      </c>
      <c r="V145" s="6" t="n">
        <f aca="false">IF(2*ATAN(R145/(Q145+T145))/$A$10&gt;0, 2*ATAN(R145/(Q145+T145))/$A$10, 2*ATAN(R145/(Q145+T145))/$A$10+360)</f>
        <v>61.4150672537217</v>
      </c>
      <c r="W145" s="6" t="n">
        <f aca="false"> MOD(280.46061837 + 360.98564736629*(J145-2451545) + 0.000387933*L145^2 - L145^3/3871000010  + $B$7,360)</f>
        <v>107.193652629852</v>
      </c>
      <c r="X145" s="6" t="n">
        <f aca="false">IF(W145-V145&gt;0,W145-V145,W145-V145+360)</f>
        <v>45.7785853761306</v>
      </c>
      <c r="Y145" s="31" t="n">
        <f aca="false">SIN($A$10*$B$5)*SIN(U145*$A$10) +COS($A$10*$B$5)* COS(U145*$A$10)*COS(X145*$A$10)</f>
        <v>0.691495278805079</v>
      </c>
      <c r="Z145" s="6" t="n">
        <f aca="false">SIN($A$10*X145)</f>
        <v>0.716649988155472</v>
      </c>
      <c r="AA145" s="6" t="n">
        <f aca="false">COS($A$10*X145)*SIN($A$10*$B$5) - TAN($A$10*U145)*COS($A$10*$B$5)</f>
        <v>0.289585057270817</v>
      </c>
      <c r="AB145" s="6" t="n">
        <f aca="false">IF(OR(AND(Z145*AA145&gt;0), AND(Z145&lt;0,AA145&gt;0)), MOD(ATAN2(AA145,Z145)/$A$10+360,360),  ATAN2(AA145,Z145)/$A$10)</f>
        <v>67.9972737123705</v>
      </c>
      <c r="AC145" s="16" t="n">
        <f aca="false">P145-P144</f>
        <v>0.96112836574931</v>
      </c>
      <c r="AD145" s="17" t="n">
        <f aca="false">(100013989+1670700*COS(3.0984635 + 6283.07585*L145/10)+13956*COS(3.05525 + 12566.1517*L145/10)+3084*COS(5.1985 + 77713.7715*L145/10) +1628*COS(1.1739 + 5753.3849*L145/10)+1576*COS(2.8469 + 7860.4194*L145/10)+925*COS(5.453 + 11506.77*L145/10)+542*COS(4.564 + 3930.21*L145/10)+472*COS(3.661 + 5884.927*L145/10)+346*COS(0.964 + 5507.553*L145/10)+329*COS(5.9 + 5223.694*L145/10)+307*COS(0.299 + 5573.143*L145/10)+243*COS(4.273 + 11790.629*L145/10)+212*COS(5.847 + 1577.344*L145/10)+186*COS(5.022 + 10977.079*L145/10)+175*COS(3.012 + 18849.228*L145/10)+110*COS(5.055 + 5486.778*L145/10)+98*COS(0.89 + 6069.78*L145/10)+86*COS(5.69 + 15720.84*L145/10)+86*COS(1.27 + 161000.69*L145/10)+65*COS(0.27 + 17260.15*L145/10)+63*COS(0.92 + 529.69*L145/10)+57*COS(2.01 + 83996.85*L145/10)+56*COS(5.24 + 71430.7*L145/10)+49*COS(3.25 + 2544.31*L145/10)+47*COS(2.58 + 775.52*L145/10)+45*COS(5.54 + 9437.76*L145/10)+43*COS(6.01 + 6275.96*L145/10)+39*COS(5.36 + 4694*L145/10)+38*COS(2.39 + 8827.39*L145/10)+37*COS(0.83 + 19651.05*L145/10)+37*COS(4.9 + 12139.55*L145/10)+36*COS(1.67 + 12036.46*L145/10)+35*COS(1.84 + 2942.46*L145/10)+33*COS(0.24 + 7084.9*L145/10)+32*COS(0.18 + 5088.63*L145/10)+32*COS(1.78 + 398.15*L145/10)+28*COS(1.21 + 6286.6*L145/10)+28*COS(1.9 + 6279.55*L145/10)+26*COS(4.59 + 10447.39*L145/10) +24.6*COS(3.787 + 8429.241*L145/10)+23.6*COS(0.269 + 796.3*L145/10)+27.8*COS(1.899 + 6279.55*L145/10)+23.9*COS(4.996 + 5856.48*L145/10)+20.3*COS(4.653 + 2146.165*L145/10))/100000000 + (103019*COS(1.10749 + 6283.07585*L145/10) +1721*COS(1.0644 + 12566.1517*L145/10) +702*COS(3.142 + 0*L145/10) +32*COS(1.02 + 18849.23*L145/10) +31*COS(2.84 + 5507.55*L145/10) +25*COS(1.32 + 5223.69*L145/10) +18*COS(1.42 + 1577.34*L145/10) +10*COS(5.91 + 10977.08*L145/10) +9*COS(1.42 + 6275.96*L145/10) +9*COS(0.27 + 5486.78*L145/10))*L145/1000000000  + (4359*COS(5.7846 + 6283.0758*L145/10)*L145^2+124*COS(5.579 + 12566.152*L145/10)*L145^2)/10000000000</f>
        <v>1.01268678196409</v>
      </c>
      <c r="AE145" s="10" t="n">
        <f aca="false">2*959.63/AD145</f>
        <v>1895.21581024058</v>
      </c>
      <c r="AF145" s="0"/>
      <c r="AG145" s="0"/>
    </row>
    <row r="146" customFormat="false" ht="12.8" hidden="false" customHeight="false" outlineLevel="0" collapsed="false">
      <c r="D146" s="28" t="n">
        <f aca="false">K146-INT(275*E146/9)+IF($A$8="leap year",1,2)*INT((E146+9)/12)+30</f>
        <v>25</v>
      </c>
      <c r="E146" s="28" t="n">
        <f aca="false">IF(K146&lt;32,1,INT(9*(IF($A$8="leap year",1,2)+K146)/275+0.98))</f>
        <v>5</v>
      </c>
      <c r="F146" s="20" t="n">
        <f aca="false">ASIN(Y146)*180/PI()</f>
        <v>43.9018357248822</v>
      </c>
      <c r="G146" s="21" t="n">
        <f aca="false">F146+1.02/(TAN($A$10*(F146+10.3/(F146+5.11)))*60)</f>
        <v>43.919371020446</v>
      </c>
      <c r="H146" s="21" t="n">
        <f aca="false">IF(X146&gt;180,AB146-180,AB146+180)</f>
        <v>248.131697867977</v>
      </c>
      <c r="I146" s="13" t="n">
        <f aca="false">IF(ABS(4*(N146-0.0057183-V146))&lt;20,4*(N146-0.0057183-V146),4*(N146-0.0057183-V146-360))</f>
        <v>3.01531225081183</v>
      </c>
      <c r="J146" s="29" t="n">
        <f aca="false">INT(365.25*(IF(E146&gt;2,$A$5,$A$5-1)+4716))+INT(30.6001*(IF(E146&lt;3,E146+12,E146)+1))+D146+$C$2/24+2-INT(IF(E146&gt;2,$A$5,$A$5-1)/100)+INT(INT(IF(E146&gt;2,$A$5,$A$5-1)/100)/4)-1524.5</f>
        <v>2459725.125</v>
      </c>
      <c r="K146" s="7" t="n">
        <v>145</v>
      </c>
      <c r="L146" s="30" t="n">
        <f aca="false">(J146-2451545)/36525</f>
        <v>0.22395961670089</v>
      </c>
      <c r="M146" s="6" t="n">
        <f aca="false">MOD(357.5291 + 35999.0503*L146 - 0.0001559*L146^2 - 0.00000048*L146^3,360)</f>
        <v>139.862598959042</v>
      </c>
      <c r="N146" s="6" t="n">
        <f aca="false">MOD(280.46645 + 36000.76983*L146 + 0.0003032*L146^2,360)</f>
        <v>63.1850772716371</v>
      </c>
      <c r="O146" s="6" t="n">
        <f aca="false"> MOD((1.9146 - 0.004817*L146 - 0.000014*L146^2)*SIN(M146*$A$10) + (0.019993 - 0.000101*L146)*SIN(2*M146*$A$10) + 0.00029*SIN(3*M146*$A$10),360)</f>
        <v>1.21406566043337</v>
      </c>
      <c r="P146" s="6" t="n">
        <f aca="false">MOD(N146+O146,360)</f>
        <v>64.3991429320704</v>
      </c>
      <c r="Q146" s="31" t="n">
        <f aca="false">COS(P146*$A$10)</f>
        <v>0.43209923895733</v>
      </c>
      <c r="R146" s="7" t="n">
        <f aca="false">COS((23.4393-46.815*L146/3600)*$A$10)*SIN(P146*$A$10)</f>
        <v>0.827427413516669</v>
      </c>
      <c r="S146" s="7" t="n">
        <f aca="false">SIN((23.4393-46.815*L146/3600)*$A$10)*SIN(P146*$A$10)</f>
        <v>0.358683876210811</v>
      </c>
      <c r="T146" s="31" t="n">
        <f aca="false">SQRT(1-S146^2)</f>
        <v>0.933459092272601</v>
      </c>
      <c r="U146" s="6" t="n">
        <f aca="false">ATAN(S146/T146)/$A$10</f>
        <v>21.0193903387847</v>
      </c>
      <c r="V146" s="6" t="n">
        <f aca="false">IF(2*ATAN(R146/(Q146+T146))/$A$10&gt;0, 2*ATAN(R146/(Q146+T146))/$A$10, 2*ATAN(R146/(Q146+T146))/$A$10+360)</f>
        <v>62.4255309089341</v>
      </c>
      <c r="W146" s="6" t="n">
        <f aca="false"> MOD(280.46061837 + 360.98564736629*(J146-2451545) + 0.000387933*L146^2 - L146^3/3871000010  + $B$7,360)</f>
        <v>108.179300001357</v>
      </c>
      <c r="X146" s="6" t="n">
        <f aca="false">IF(W146-V146&gt;0,W146-V146,W146-V146+360)</f>
        <v>45.7537690924227</v>
      </c>
      <c r="Y146" s="31" t="n">
        <f aca="false">SIN($A$10*$B$5)*SIN(U146*$A$10) +COS($A$10*$B$5)* COS(U146*$A$10)*COS(X146*$A$10)</f>
        <v>0.693424913976438</v>
      </c>
      <c r="Z146" s="6" t="n">
        <f aca="false">SIN($A$10*X146)</f>
        <v>0.716347844675224</v>
      </c>
      <c r="AA146" s="6" t="n">
        <f aca="false">COS($A$10*X146)*SIN($A$10*$B$5) - TAN($A$10*U146)*COS($A$10*$B$5)</f>
        <v>0.287509738900874</v>
      </c>
      <c r="AB146" s="6" t="n">
        <f aca="false">IF(OR(AND(Z146*AA146&gt;0), AND(Z146&lt;0,AA146&gt;0)), MOD(ATAN2(AA146,Z146)/$A$10+360,360),  ATAN2(AA146,Z146)/$A$10)</f>
        <v>68.1316978679767</v>
      </c>
      <c r="AC146" s="16" t="n">
        <f aca="false">P146-P145</f>
        <v>0.96077875863341</v>
      </c>
      <c r="AD146" s="17" t="n">
        <f aca="false">(100013989+1670700*COS(3.0984635 + 6283.07585*L146/10)+13956*COS(3.05525 + 12566.1517*L146/10)+3084*COS(5.1985 + 77713.7715*L146/10) +1628*COS(1.1739 + 5753.3849*L146/10)+1576*COS(2.8469 + 7860.4194*L146/10)+925*COS(5.453 + 11506.77*L146/10)+542*COS(4.564 + 3930.21*L146/10)+472*COS(3.661 + 5884.927*L146/10)+346*COS(0.964 + 5507.553*L146/10)+329*COS(5.9 + 5223.694*L146/10)+307*COS(0.299 + 5573.143*L146/10)+243*COS(4.273 + 11790.629*L146/10)+212*COS(5.847 + 1577.344*L146/10)+186*COS(5.022 + 10977.079*L146/10)+175*COS(3.012 + 18849.228*L146/10)+110*COS(5.055 + 5486.778*L146/10)+98*COS(0.89 + 6069.78*L146/10)+86*COS(5.69 + 15720.84*L146/10)+86*COS(1.27 + 161000.69*L146/10)+65*COS(0.27 + 17260.15*L146/10)+63*COS(0.92 + 529.69*L146/10)+57*COS(2.01 + 83996.85*L146/10)+56*COS(5.24 + 71430.7*L146/10)+49*COS(3.25 + 2544.31*L146/10)+47*COS(2.58 + 775.52*L146/10)+45*COS(5.54 + 9437.76*L146/10)+43*COS(6.01 + 6275.96*L146/10)+39*COS(5.36 + 4694*L146/10)+38*COS(2.39 + 8827.39*L146/10)+37*COS(0.83 + 19651.05*L146/10)+37*COS(4.9 + 12139.55*L146/10)+36*COS(1.67 + 12036.46*L146/10)+35*COS(1.84 + 2942.46*L146/10)+33*COS(0.24 + 7084.9*L146/10)+32*COS(0.18 + 5088.63*L146/10)+32*COS(1.78 + 398.15*L146/10)+28*COS(1.21 + 6286.6*L146/10)+28*COS(1.9 + 6279.55*L146/10)+26*COS(4.59 + 10447.39*L146/10) +24.6*COS(3.787 + 8429.241*L146/10)+23.6*COS(0.269 + 796.3*L146/10)+27.8*COS(1.899 + 6279.55*L146/10)+23.9*COS(4.996 + 5856.48*L146/10)+20.3*COS(4.653 + 2146.165*L146/10))/100000000 + (103019*COS(1.10749 + 6283.07585*L146/10) +1721*COS(1.0644 + 12566.1517*L146/10) +702*COS(3.142 + 0*L146/10) +32*COS(1.02 + 18849.23*L146/10) +31*COS(2.84 + 5507.55*L146/10) +25*COS(1.32 + 5223.69*L146/10) +18*COS(1.42 + 1577.34*L146/10) +10*COS(5.91 + 10977.08*L146/10) +9*COS(1.42 + 6275.96*L146/10) +9*COS(0.27 + 5486.78*L146/10))*L146/1000000000  + (4359*COS(5.7846 + 6283.0758*L146/10)*L146^2+124*COS(5.579 + 12566.152*L146/10)*L146^2)/10000000000</f>
        <v>1.01287580542961</v>
      </c>
      <c r="AE146" s="10" t="n">
        <f aca="false">2*959.63/AD146</f>
        <v>1894.86212397576</v>
      </c>
      <c r="AF146" s="0"/>
      <c r="AG146" s="0"/>
    </row>
    <row r="147" customFormat="false" ht="12.8" hidden="false" customHeight="false" outlineLevel="0" collapsed="false">
      <c r="D147" s="28" t="n">
        <f aca="false">K147-INT(275*E147/9)+IF($A$8="leap year",1,2)*INT((E147+9)/12)+30</f>
        <v>26</v>
      </c>
      <c r="E147" s="28" t="n">
        <f aca="false">IF(K147&lt;32,1,INT(9*(IF($A$8="leap year",1,2)+K147)/275+0.98))</f>
        <v>5</v>
      </c>
      <c r="F147" s="20" t="n">
        <f aca="false">ASIN(Y147)*180/PI()</f>
        <v>44.0514671123868</v>
      </c>
      <c r="G147" s="21" t="n">
        <f aca="false">F147+1.02/(TAN($A$10*(F147+10.3/(F147+5.11)))*60)</f>
        <v>44.0689114105495</v>
      </c>
      <c r="H147" s="21" t="n">
        <f aca="false">IF(X147&gt;180,AB147-180,AB147+180)</f>
        <v>248.259463682494</v>
      </c>
      <c r="I147" s="13" t="n">
        <f aca="false">IF(ABS(4*(N147-0.0057183-V147))&lt;20,4*(N147-0.0057183-V147),4*(N147-0.0057183-V147-360))</f>
        <v>2.90789246173858</v>
      </c>
      <c r="J147" s="29" t="n">
        <f aca="false">INT(365.25*(IF(E147&gt;2,$A$5,$A$5-1)+4716))+INT(30.6001*(IF(E147&lt;3,E147+12,E147)+1))+D147+$C$2/24+2-INT(IF(E147&gt;2,$A$5,$A$5-1)/100)+INT(INT(IF(E147&gt;2,$A$5,$A$5-1)/100)/4)-1524.5</f>
        <v>2459726.125</v>
      </c>
      <c r="K147" s="7" t="n">
        <v>146</v>
      </c>
      <c r="L147" s="30" t="n">
        <f aca="false">(J147-2451545)/36525</f>
        <v>0.223986995208761</v>
      </c>
      <c r="M147" s="6" t="n">
        <f aca="false">MOD(357.5291 + 35999.0503*L147 - 0.0001559*L147^2 - 0.00000048*L147^3,360)</f>
        <v>140.848199239126</v>
      </c>
      <c r="N147" s="6" t="n">
        <f aca="false">MOD(280.46645 + 36000.76983*L147 + 0.0003032*L147^2,360)</f>
        <v>64.1707246355181</v>
      </c>
      <c r="O147" s="6" t="n">
        <f aca="false"> MOD((1.9146 - 0.004817*L147 - 0.000014*L147^2)*SIN(M147*$A$10) + (0.019993 - 0.000101*L147)*SIN(2*M147*$A$10) + 0.00029*SIN(3*M147*$A$10),360)</f>
        <v>1.18885469536753</v>
      </c>
      <c r="P147" s="6" t="n">
        <f aca="false">MOD(N147+O147,360)</f>
        <v>65.3595793308857</v>
      </c>
      <c r="Q147" s="31" t="n">
        <f aca="false">COS(P147*$A$10)</f>
        <v>0.416922130835441</v>
      </c>
      <c r="R147" s="7" t="n">
        <f aca="false">COS((23.4393-46.815*L147/3600)*$A$10)*SIN(P147*$A$10)</f>
        <v>0.833956494362118</v>
      </c>
      <c r="S147" s="7" t="n">
        <f aca="false">SIN((23.4393-46.815*L147/3600)*$A$10)*SIN(P147*$A$10)</f>
        <v>0.361514179985907</v>
      </c>
      <c r="T147" s="31" t="n">
        <f aca="false">SQRT(1-S147^2)</f>
        <v>0.932366611193857</v>
      </c>
      <c r="U147" s="6" t="n">
        <f aca="false">ATAN(S147/T147)/$A$10</f>
        <v>21.1932161536714</v>
      </c>
      <c r="V147" s="6" t="n">
        <f aca="false">IF(2*ATAN(R147/(Q147+T147))/$A$10&gt;0, 2*ATAN(R147/(Q147+T147))/$A$10, 2*ATAN(R147/(Q147+T147))/$A$10+360)</f>
        <v>63.4380332200835</v>
      </c>
      <c r="W147" s="6" t="n">
        <f aca="false"> MOD(280.46061837 + 360.98564736629*(J147-2451545) + 0.000387933*L147^2 - L147^3/3871000010  + $B$7,360)</f>
        <v>109.16494737193</v>
      </c>
      <c r="X147" s="6" t="n">
        <f aca="false">IF(W147-V147&gt;0,W147-V147,W147-V147+360)</f>
        <v>45.7269141518464</v>
      </c>
      <c r="Y147" s="31" t="n">
        <f aca="false">SIN($A$10*$B$5)*SIN(U147*$A$10) +COS($A$10*$B$5)* COS(U147*$A$10)*COS(X147*$A$10)</f>
        <v>0.695304251886447</v>
      </c>
      <c r="Z147" s="6" t="n">
        <f aca="false">SIN($A$10*X147)</f>
        <v>0.716020728721507</v>
      </c>
      <c r="AA147" s="6" t="n">
        <f aca="false">COS($A$10*X147)*SIN($A$10*$B$5) - TAN($A$10*U147)*COS($A$10*$B$5)</f>
        <v>0.2855262226077</v>
      </c>
      <c r="AB147" s="6" t="n">
        <f aca="false">IF(OR(AND(Z147*AA147&gt;0), AND(Z147&lt;0,AA147&gt;0)), MOD(ATAN2(AA147,Z147)/$A$10+360,360),  ATAN2(AA147,Z147)/$A$10)</f>
        <v>68.2594636824939</v>
      </c>
      <c r="AC147" s="16" t="n">
        <f aca="false">P147-P146</f>
        <v>0.960436398815233</v>
      </c>
      <c r="AD147" s="17" t="n">
        <f aca="false">(100013989+1670700*COS(3.0984635 + 6283.07585*L147/10)+13956*COS(3.05525 + 12566.1517*L147/10)+3084*COS(5.1985 + 77713.7715*L147/10) +1628*COS(1.1739 + 5753.3849*L147/10)+1576*COS(2.8469 + 7860.4194*L147/10)+925*COS(5.453 + 11506.77*L147/10)+542*COS(4.564 + 3930.21*L147/10)+472*COS(3.661 + 5884.927*L147/10)+346*COS(0.964 + 5507.553*L147/10)+329*COS(5.9 + 5223.694*L147/10)+307*COS(0.299 + 5573.143*L147/10)+243*COS(4.273 + 11790.629*L147/10)+212*COS(5.847 + 1577.344*L147/10)+186*COS(5.022 + 10977.079*L147/10)+175*COS(3.012 + 18849.228*L147/10)+110*COS(5.055 + 5486.778*L147/10)+98*COS(0.89 + 6069.78*L147/10)+86*COS(5.69 + 15720.84*L147/10)+86*COS(1.27 + 161000.69*L147/10)+65*COS(0.27 + 17260.15*L147/10)+63*COS(0.92 + 529.69*L147/10)+57*COS(2.01 + 83996.85*L147/10)+56*COS(5.24 + 71430.7*L147/10)+49*COS(3.25 + 2544.31*L147/10)+47*COS(2.58 + 775.52*L147/10)+45*COS(5.54 + 9437.76*L147/10)+43*COS(6.01 + 6275.96*L147/10)+39*COS(5.36 + 4694*L147/10)+38*COS(2.39 + 8827.39*L147/10)+37*COS(0.83 + 19651.05*L147/10)+37*COS(4.9 + 12139.55*L147/10)+36*COS(1.67 + 12036.46*L147/10)+35*COS(1.84 + 2942.46*L147/10)+33*COS(0.24 + 7084.9*L147/10)+32*COS(0.18 + 5088.63*L147/10)+32*COS(1.78 + 398.15*L147/10)+28*COS(1.21 + 6286.6*L147/10)+28*COS(1.9 + 6279.55*L147/10)+26*COS(4.59 + 10447.39*L147/10) +24.6*COS(3.787 + 8429.241*L147/10)+23.6*COS(0.269 + 796.3*L147/10)+27.8*COS(1.899 + 6279.55*L147/10)+23.9*COS(4.996 + 5856.48*L147/10)+20.3*COS(4.653 + 2146.165*L147/10))/100000000 + (103019*COS(1.10749 + 6283.07585*L147/10) +1721*COS(1.0644 + 12566.1517*L147/10) +702*COS(3.142 + 0*L147/10) +32*COS(1.02 + 18849.23*L147/10) +31*COS(2.84 + 5507.55*L147/10) +25*COS(1.32 + 5223.69*L147/10) +18*COS(1.42 + 1577.34*L147/10) +10*COS(5.91 + 10977.08*L147/10) +9*COS(1.42 + 6275.96*L147/10) +9*COS(0.27 + 5486.78*L147/10))*L147/1000000000  + (4359*COS(5.7846 + 6283.0758*L147/10)*L147^2+124*COS(5.579 + 12566.152*L147/10)*L147^2)/10000000000</f>
        <v>1.01306027410599</v>
      </c>
      <c r="AE147" s="10" t="n">
        <f aca="false">2*959.63/AD147</f>
        <v>1894.51708753828</v>
      </c>
      <c r="AF147" s="0"/>
      <c r="AG147" s="0"/>
    </row>
    <row r="148" customFormat="false" ht="12.8" hidden="false" customHeight="false" outlineLevel="0" collapsed="false">
      <c r="D148" s="28" t="n">
        <f aca="false">K148-INT(275*E148/9)+IF($A$8="leap year",1,2)*INT((E148+9)/12)+30</f>
        <v>27</v>
      </c>
      <c r="E148" s="28" t="n">
        <f aca="false">IF(K148&lt;32,1,INT(9*(IF($A$8="leap year",1,2)+K148)/275+0.98))</f>
        <v>5</v>
      </c>
      <c r="F148" s="20" t="n">
        <f aca="false">ASIN(Y148)*180/PI()</f>
        <v>44.1974290604899</v>
      </c>
      <c r="G148" s="21" t="n">
        <f aca="false">F148+1.02/(TAN($A$10*(F148+10.3/(F148+5.11)))*60)</f>
        <v>44.2147850572374</v>
      </c>
      <c r="H148" s="21" t="n">
        <f aca="false">IF(X148&gt;180,AB148-180,AB148+180)</f>
        <v>248.38049992916</v>
      </c>
      <c r="I148" s="13" t="n">
        <f aca="false">IF(ABS(4*(N148-0.0057183-V148))&lt;20,4*(N148-0.0057183-V148),4*(N148-0.0057183-V148-360))</f>
        <v>2.79251729870293</v>
      </c>
      <c r="J148" s="29" t="n">
        <f aca="false">INT(365.25*(IF(E148&gt;2,$A$5,$A$5-1)+4716))+INT(30.6001*(IF(E148&lt;3,E148+12,E148)+1))+D148+$C$2/24+2-INT(IF(E148&gt;2,$A$5,$A$5-1)/100)+INT(INT(IF(E148&gt;2,$A$5,$A$5-1)/100)/4)-1524.5</f>
        <v>2459727.125</v>
      </c>
      <c r="K148" s="7" t="n">
        <v>147</v>
      </c>
      <c r="L148" s="30" t="n">
        <f aca="false">(J148-2451545)/36525</f>
        <v>0.224014373716632</v>
      </c>
      <c r="M148" s="6" t="n">
        <f aca="false">MOD(357.5291 + 35999.0503*L148 - 0.0001559*L148^2 - 0.00000048*L148^3,360)</f>
        <v>141.833799519212</v>
      </c>
      <c r="N148" s="6" t="n">
        <f aca="false">MOD(280.46645 + 36000.76983*L148 + 0.0003032*L148^2,360)</f>
        <v>65.156371999401</v>
      </c>
      <c r="O148" s="6" t="n">
        <f aca="false"> MOD((1.9146 - 0.004817*L148 - 0.000014*L148^2)*SIN(M148*$A$10) + (0.019993 - 0.000101*L148)*SIN(2*M148*$A$10) + 0.00029*SIN(3*M148*$A$10),360)</f>
        <v>1.16330869999593</v>
      </c>
      <c r="P148" s="6" t="n">
        <f aca="false">MOD(N148+O148,360)</f>
        <v>66.3196806993969</v>
      </c>
      <c r="Q148" s="31" t="n">
        <f aca="false">COS(P148*$A$10)</f>
        <v>0.401633229255305</v>
      </c>
      <c r="R148" s="7" t="n">
        <f aca="false">COS((23.4393-46.815*L148/3600)*$A$10)*SIN(P148*$A$10)</f>
        <v>0.840249091962267</v>
      </c>
      <c r="S148" s="7" t="n">
        <f aca="false">SIN((23.4393-46.815*L148/3600)*$A$10)*SIN(P148*$A$10)</f>
        <v>0.364241969869674</v>
      </c>
      <c r="T148" s="31" t="n">
        <f aca="false">SQRT(1-S148^2)</f>
        <v>0.931304347345946</v>
      </c>
      <c r="U148" s="6" t="n">
        <f aca="false">ATAN(S148/T148)/$A$10</f>
        <v>21.3609396838517</v>
      </c>
      <c r="V148" s="6" t="n">
        <f aca="false">IF(2*ATAN(R148/(Q148+T148))/$A$10&gt;0, 2*ATAN(R148/(Q148+T148))/$A$10, 2*ATAN(R148/(Q148+T148))/$A$10+360)</f>
        <v>64.4525243747253</v>
      </c>
      <c r="W148" s="6" t="n">
        <f aca="false"> MOD(280.46061837 + 360.98564736629*(J148-2451545) + 0.000387933*L148^2 - L148^3/3871000010  + $B$7,360)</f>
        <v>110.150594742969</v>
      </c>
      <c r="X148" s="6" t="n">
        <f aca="false">IF(W148-V148&gt;0,W148-V148,W148-V148+360)</f>
        <v>45.6980703682434</v>
      </c>
      <c r="Y148" s="31" t="n">
        <f aca="false">SIN($A$10*$B$5)*SIN(U148*$A$10) +COS($A$10*$B$5)* COS(U148*$A$10)*COS(X148*$A$10)</f>
        <v>0.697132933399249</v>
      </c>
      <c r="Z148" s="6" t="n">
        <f aca="false">SIN($A$10*X148)</f>
        <v>0.7156692117693</v>
      </c>
      <c r="AA148" s="6" t="n">
        <f aca="false">COS($A$10*X148)*SIN($A$10*$B$5) - TAN($A$10*U148)*COS($A$10*$B$5)</f>
        <v>0.283635277101684</v>
      </c>
      <c r="AB148" s="6" t="n">
        <f aca="false">IF(OR(AND(Z148*AA148&gt;0), AND(Z148&lt;0,AA148&gt;0)), MOD(ATAN2(AA148,Z148)/$A$10+360,360),  ATAN2(AA148,Z148)/$A$10)</f>
        <v>68.3804999291604</v>
      </c>
      <c r="AC148" s="16" t="n">
        <f aca="false">P148-P147</f>
        <v>0.960101368511275</v>
      </c>
      <c r="AD148" s="17" t="n">
        <f aca="false">(100013989+1670700*COS(3.0984635 + 6283.07585*L148/10)+13956*COS(3.05525 + 12566.1517*L148/10)+3084*COS(5.1985 + 77713.7715*L148/10) +1628*COS(1.1739 + 5753.3849*L148/10)+1576*COS(2.8469 + 7860.4194*L148/10)+925*COS(5.453 + 11506.77*L148/10)+542*COS(4.564 + 3930.21*L148/10)+472*COS(3.661 + 5884.927*L148/10)+346*COS(0.964 + 5507.553*L148/10)+329*COS(5.9 + 5223.694*L148/10)+307*COS(0.299 + 5573.143*L148/10)+243*COS(4.273 + 11790.629*L148/10)+212*COS(5.847 + 1577.344*L148/10)+186*COS(5.022 + 10977.079*L148/10)+175*COS(3.012 + 18849.228*L148/10)+110*COS(5.055 + 5486.778*L148/10)+98*COS(0.89 + 6069.78*L148/10)+86*COS(5.69 + 15720.84*L148/10)+86*COS(1.27 + 161000.69*L148/10)+65*COS(0.27 + 17260.15*L148/10)+63*COS(0.92 + 529.69*L148/10)+57*COS(2.01 + 83996.85*L148/10)+56*COS(5.24 + 71430.7*L148/10)+49*COS(3.25 + 2544.31*L148/10)+47*COS(2.58 + 775.52*L148/10)+45*COS(5.54 + 9437.76*L148/10)+43*COS(6.01 + 6275.96*L148/10)+39*COS(5.36 + 4694*L148/10)+38*COS(2.39 + 8827.39*L148/10)+37*COS(0.83 + 19651.05*L148/10)+37*COS(4.9 + 12139.55*L148/10)+36*COS(1.67 + 12036.46*L148/10)+35*COS(1.84 + 2942.46*L148/10)+33*COS(0.24 + 7084.9*L148/10)+32*COS(0.18 + 5088.63*L148/10)+32*COS(1.78 + 398.15*L148/10)+28*COS(1.21 + 6286.6*L148/10)+28*COS(1.9 + 6279.55*L148/10)+26*COS(4.59 + 10447.39*L148/10) +24.6*COS(3.787 + 8429.241*L148/10)+23.6*COS(0.269 + 796.3*L148/10)+27.8*COS(1.899 + 6279.55*L148/10)+23.9*COS(4.996 + 5856.48*L148/10)+20.3*COS(4.653 + 2146.165*L148/10))/100000000 + (103019*COS(1.10749 + 6283.07585*L148/10) +1721*COS(1.0644 + 12566.1517*L148/10) +702*COS(3.142 + 0*L148/10) +32*COS(1.02 + 18849.23*L148/10) +31*COS(2.84 + 5507.55*L148/10) +25*COS(1.32 + 5223.69*L148/10) +18*COS(1.42 + 1577.34*L148/10) +10*COS(5.91 + 10977.08*L148/10) +9*COS(1.42 + 6275.96*L148/10) +9*COS(0.27 + 5486.78*L148/10))*L148/1000000000  + (4359*COS(5.7846 + 6283.0758*L148/10)*L148^2+124*COS(5.579 + 12566.152*L148/10)*L148^2)/10000000000</f>
        <v>1.01323994010677</v>
      </c>
      <c r="AE148" s="10" t="n">
        <f aca="false">2*959.63/AD148</f>
        <v>1894.18115495699</v>
      </c>
      <c r="AF148" s="0"/>
      <c r="AG148" s="0"/>
    </row>
    <row r="149" customFormat="false" ht="12.8" hidden="false" customHeight="false" outlineLevel="0" collapsed="false">
      <c r="D149" s="28" t="n">
        <f aca="false">K149-INT(275*E149/9)+IF($A$8="leap year",1,2)*INT((E149+9)/12)+30</f>
        <v>28</v>
      </c>
      <c r="E149" s="28" t="n">
        <f aca="false">IF(K149&lt;32,1,INT(9*(IF($A$8="leap year",1,2)+K149)/275+0.98))</f>
        <v>5</v>
      </c>
      <c r="F149" s="20" t="n">
        <f aca="false">ASIN(Y149)*180/PI()</f>
        <v>44.3396653921111</v>
      </c>
      <c r="G149" s="21" t="n">
        <f aca="false">F149+1.02/(TAN($A$10*(F149+10.3/(F149+5.11)))*60)</f>
        <v>44.3569357780841</v>
      </c>
      <c r="H149" s="21" t="n">
        <f aca="false">IF(X149&gt;180,AB149-180,AB149+180)</f>
        <v>248.494740388225</v>
      </c>
      <c r="I149" s="13" t="n">
        <f aca="false">IF(ABS(4*(N149-0.0057183-V149))&lt;20,4*(N149-0.0057183-V149),4*(N149-0.0057183-V149-360))</f>
        <v>2.66939887967482</v>
      </c>
      <c r="J149" s="29" t="n">
        <f aca="false">INT(365.25*(IF(E149&gt;2,$A$5,$A$5-1)+4716))+INT(30.6001*(IF(E149&lt;3,E149+12,E149)+1))+D149+$C$2/24+2-INT(IF(E149&gt;2,$A$5,$A$5-1)/100)+INT(INT(IF(E149&gt;2,$A$5,$A$5-1)/100)/4)-1524.5</f>
        <v>2459728.125</v>
      </c>
      <c r="K149" s="7" t="n">
        <v>148</v>
      </c>
      <c r="L149" s="30" t="n">
        <f aca="false">(J149-2451545)/36525</f>
        <v>0.224041752224504</v>
      </c>
      <c r="M149" s="6" t="n">
        <f aca="false">MOD(357.5291 + 35999.0503*L149 - 0.0001559*L149^2 - 0.00000048*L149^3,360)</f>
        <v>142.819399799295</v>
      </c>
      <c r="N149" s="6" t="n">
        <f aca="false">MOD(280.46645 + 36000.76983*L149 + 0.0003032*L149^2,360)</f>
        <v>66.1420193632857</v>
      </c>
      <c r="O149" s="6" t="n">
        <f aca="false"> MOD((1.9146 - 0.004817*L149 - 0.000014*L149^2)*SIN(M149*$A$10) + (0.019993 - 0.000101*L149)*SIN(2*M149*$A$10) + 0.00029*SIN(3*M149*$A$10),360)</f>
        <v>1.13743508404043</v>
      </c>
      <c r="P149" s="6" t="n">
        <f aca="false">MOD(N149+O149,360)</f>
        <v>67.2794544473262</v>
      </c>
      <c r="Q149" s="31" t="n">
        <f aca="false">COS(P149*$A$10)</f>
        <v>0.386236828171153</v>
      </c>
      <c r="R149" s="7" t="n">
        <f aca="false">COS((23.4393-46.815*L149/3600)*$A$10)*SIN(P149*$A$10)</f>
        <v>0.846303731308942</v>
      </c>
      <c r="S149" s="7" t="n">
        <f aca="false">SIN((23.4393-46.815*L149/3600)*$A$10)*SIN(P149*$A$10)</f>
        <v>0.366866606461871</v>
      </c>
      <c r="T149" s="31" t="n">
        <f aca="false">SQRT(1-S149^2)</f>
        <v>0.930273558187671</v>
      </c>
      <c r="U149" s="6" t="n">
        <f aca="false">ATAN(S149/T149)/$A$10</f>
        <v>21.5225020867989</v>
      </c>
      <c r="V149" s="6" t="n">
        <f aca="false">IF(2*ATAN(R149/(Q149+T149))/$A$10&gt;0, 2*ATAN(R149/(Q149+T149))/$A$10, 2*ATAN(R149/(Q149+T149))/$A$10+360)</f>
        <v>65.468951343367</v>
      </c>
      <c r="W149" s="6" t="n">
        <f aca="false"> MOD(280.46061837 + 360.98564736629*(J149-2451545) + 0.000387933*L149^2 - L149^3/3871000010  + $B$7,360)</f>
        <v>111.136242114007</v>
      </c>
      <c r="X149" s="6" t="n">
        <f aca="false">IF(W149-V149&gt;0,W149-V149,W149-V149+360)</f>
        <v>45.6672907706404</v>
      </c>
      <c r="Y149" s="31" t="n">
        <f aca="false">SIN($A$10*$B$5)*SIN(U149*$A$10) +COS($A$10*$B$5)* COS(U149*$A$10)*COS(X149*$A$10)</f>
        <v>0.698910586160624</v>
      </c>
      <c r="Z149" s="6" t="n">
        <f aca="false">SIN($A$10*X149)</f>
        <v>0.715293903164425</v>
      </c>
      <c r="AA149" s="6" t="n">
        <f aca="false">COS($A$10*X149)*SIN($A$10*$B$5) - TAN($A$10*U149)*COS($A$10*$B$5)</f>
        <v>0.281837615074942</v>
      </c>
      <c r="AB149" s="6" t="n">
        <f aca="false">IF(OR(AND(Z149*AA149&gt;0), AND(Z149&lt;0,AA149&gt;0)), MOD(ATAN2(AA149,Z149)/$A$10+360,360),  ATAN2(AA149,Z149)/$A$10)</f>
        <v>68.4947403882254</v>
      </c>
      <c r="AC149" s="16" t="n">
        <f aca="false">P149-P148</f>
        <v>0.959773747929219</v>
      </c>
      <c r="AD149" s="17" t="n">
        <f aca="false">(100013989+1670700*COS(3.0984635 + 6283.07585*L149/10)+13956*COS(3.05525 + 12566.1517*L149/10)+3084*COS(5.1985 + 77713.7715*L149/10) +1628*COS(1.1739 + 5753.3849*L149/10)+1576*COS(2.8469 + 7860.4194*L149/10)+925*COS(5.453 + 11506.77*L149/10)+542*COS(4.564 + 3930.21*L149/10)+472*COS(3.661 + 5884.927*L149/10)+346*COS(0.964 + 5507.553*L149/10)+329*COS(5.9 + 5223.694*L149/10)+307*COS(0.299 + 5573.143*L149/10)+243*COS(4.273 + 11790.629*L149/10)+212*COS(5.847 + 1577.344*L149/10)+186*COS(5.022 + 10977.079*L149/10)+175*COS(3.012 + 18849.228*L149/10)+110*COS(5.055 + 5486.778*L149/10)+98*COS(0.89 + 6069.78*L149/10)+86*COS(5.69 + 15720.84*L149/10)+86*COS(1.27 + 161000.69*L149/10)+65*COS(0.27 + 17260.15*L149/10)+63*COS(0.92 + 529.69*L149/10)+57*COS(2.01 + 83996.85*L149/10)+56*COS(5.24 + 71430.7*L149/10)+49*COS(3.25 + 2544.31*L149/10)+47*COS(2.58 + 775.52*L149/10)+45*COS(5.54 + 9437.76*L149/10)+43*COS(6.01 + 6275.96*L149/10)+39*COS(5.36 + 4694*L149/10)+38*COS(2.39 + 8827.39*L149/10)+37*COS(0.83 + 19651.05*L149/10)+37*COS(4.9 + 12139.55*L149/10)+36*COS(1.67 + 12036.46*L149/10)+35*COS(1.84 + 2942.46*L149/10)+33*COS(0.24 + 7084.9*L149/10)+32*COS(0.18 + 5088.63*L149/10)+32*COS(1.78 + 398.15*L149/10)+28*COS(1.21 + 6286.6*L149/10)+28*COS(1.9 + 6279.55*L149/10)+26*COS(4.59 + 10447.39*L149/10) +24.6*COS(3.787 + 8429.241*L149/10)+23.6*COS(0.269 + 796.3*L149/10)+27.8*COS(1.899 + 6279.55*L149/10)+23.9*COS(4.996 + 5856.48*L149/10)+20.3*COS(4.653 + 2146.165*L149/10))/100000000 + (103019*COS(1.10749 + 6283.07585*L149/10) +1721*COS(1.0644 + 12566.1517*L149/10) +702*COS(3.142 + 0*L149/10) +32*COS(1.02 + 18849.23*L149/10) +31*COS(2.84 + 5507.55*L149/10) +25*COS(1.32 + 5223.69*L149/10) +18*COS(1.42 + 1577.34*L149/10) +10*COS(5.91 + 10977.08*L149/10) +9*COS(1.42 + 6275.96*L149/10) +9*COS(0.27 + 5486.78*L149/10))*L149/1000000000  + (4359*COS(5.7846 + 6283.0758*L149/10)*L149^2+124*COS(5.579 + 12566.152*L149/10)*L149^2)/10000000000</f>
        <v>1.01341461664366</v>
      </c>
      <c r="AE149" s="10" t="n">
        <f aca="false">2*959.63/AD149</f>
        <v>1893.85466568109</v>
      </c>
      <c r="AF149" s="0"/>
      <c r="AG149" s="0"/>
    </row>
    <row r="150" customFormat="false" ht="12.8" hidden="false" customHeight="false" outlineLevel="0" collapsed="false">
      <c r="D150" s="28" t="n">
        <f aca="false">K150-INT(275*E150/9)+IF($A$8="leap year",1,2)*INT((E150+9)/12)+30</f>
        <v>29</v>
      </c>
      <c r="E150" s="28" t="n">
        <f aca="false">IF(K150&lt;32,1,INT(9*(IF($A$8="leap year",1,2)+K150)/275+0.98))</f>
        <v>5</v>
      </c>
      <c r="F150" s="20" t="n">
        <f aca="false">ASIN(Y150)*180/PI()</f>
        <v>44.4781188788616</v>
      </c>
      <c r="G150" s="21" t="n">
        <f aca="false">F150+1.02/(TAN($A$10*(F150+10.3/(F150+5.11)))*60)</f>
        <v>44.4953063409276</v>
      </c>
      <c r="H150" s="21" t="n">
        <f aca="false">IF(X150&gt;180,AB150-180,AB150+180)</f>
        <v>248.602124016329</v>
      </c>
      <c r="I150" s="13" t="n">
        <f aca="false">IF(ABS(4*(N150-0.0057183-V150))&lt;20,4*(N150-0.0057183-V150),4*(N150-0.0057183-V150-360))</f>
        <v>2.53876198196696</v>
      </c>
      <c r="J150" s="29" t="n">
        <f aca="false">INT(365.25*(IF(E150&gt;2,$A$5,$A$5-1)+4716))+INT(30.6001*(IF(E150&lt;3,E150+12,E150)+1))+D150+$C$2/24+2-INT(IF(E150&gt;2,$A$5,$A$5-1)/100)+INT(INT(IF(E150&gt;2,$A$5,$A$5-1)/100)/4)-1524.5</f>
        <v>2459729.125</v>
      </c>
      <c r="K150" s="7" t="n">
        <v>149</v>
      </c>
      <c r="L150" s="30" t="n">
        <f aca="false">(J150-2451545)/36525</f>
        <v>0.224069130732375</v>
      </c>
      <c r="M150" s="6" t="n">
        <f aca="false">MOD(357.5291 + 35999.0503*L150 - 0.0001559*L150^2 - 0.00000048*L150^3,360)</f>
        <v>143.805000079379</v>
      </c>
      <c r="N150" s="6" t="n">
        <f aca="false">MOD(280.46645 + 36000.76983*L150 + 0.0003032*L150^2,360)</f>
        <v>67.1276667271686</v>
      </c>
      <c r="O150" s="6" t="n">
        <f aca="false"> MOD((1.9146 - 0.004817*L150 - 0.000014*L150^2)*SIN(M150*$A$10) + (0.019993 - 0.000101*L150)*SIN(2*M150*$A$10) + 0.00029*SIN(3*M150*$A$10),360)</f>
        <v>1.11124133544278</v>
      </c>
      <c r="P150" s="6" t="n">
        <f aca="false">MOD(N150+O150,360)</f>
        <v>68.2389080626114</v>
      </c>
      <c r="Q150" s="31" t="n">
        <f aca="false">COS(P150*$A$10)</f>
        <v>0.370737239575208</v>
      </c>
      <c r="R150" s="7" t="n">
        <f aca="false">COS((23.4393-46.815*L150/3600)*$A$10)*SIN(P150*$A$10)</f>
        <v>0.852119000245092</v>
      </c>
      <c r="S150" s="7" t="n">
        <f aca="false">SIN((23.4393-46.815*L150/3600)*$A$10)*SIN(P150*$A$10)</f>
        <v>0.369387477607809</v>
      </c>
      <c r="T150" s="31" t="n">
        <f aca="false">SQRT(1-S150^2)</f>
        <v>0.929275465826221</v>
      </c>
      <c r="U150" s="6" t="n">
        <f aca="false">ATAN(S150/T150)/$A$10</f>
        <v>21.6778464063246</v>
      </c>
      <c r="V150" s="6" t="n">
        <f aca="false">IF(2*ATAN(R150/(Q150+T150))/$A$10&gt;0, 2*ATAN(R150/(Q150+T150))/$A$10, 2*ATAN(R150/(Q150+T150))/$A$10+360)</f>
        <v>66.4872579316769</v>
      </c>
      <c r="W150" s="6" t="n">
        <f aca="false"> MOD(280.46061837 + 360.98564736629*(J150-2451545) + 0.000387933*L150^2 - L150^3/3871000010  + $B$7,360)</f>
        <v>112.121889485046</v>
      </c>
      <c r="X150" s="6" t="n">
        <f aca="false">IF(W150-V150&gt;0,W150-V150,W150-V150+360)</f>
        <v>45.6346315533694</v>
      </c>
      <c r="Y150" s="31" t="n">
        <f aca="false">SIN($A$10*$B$5)*SIN(U150*$A$10) +COS($A$10*$B$5)* COS(U150*$A$10)*COS(X150*$A$10)</f>
        <v>0.700636824553782</v>
      </c>
      <c r="Z150" s="6" t="n">
        <f aca="false">SIN($A$10*X150)</f>
        <v>0.714895449847206</v>
      </c>
      <c r="AA150" s="6" t="n">
        <f aca="false">COS($A$10*X150)*SIN($A$10*$B$5) - TAN($A$10*U150)*COS($A$10*$B$5)</f>
        <v>0.280133891489302</v>
      </c>
      <c r="AB150" s="6" t="n">
        <f aca="false">IF(OR(AND(Z150*AA150&gt;0), AND(Z150&lt;0,AA150&gt;0)), MOD(ATAN2(AA150,Z150)/$A$10+360,360),  ATAN2(AA150,Z150)/$A$10)</f>
        <v>68.6021240163289</v>
      </c>
      <c r="AC150" s="16" t="n">
        <f aca="false">P150-P149</f>
        <v>0.959453615285241</v>
      </c>
      <c r="AD150" s="17" t="n">
        <f aca="false">(100013989+1670700*COS(3.0984635 + 6283.07585*L150/10)+13956*COS(3.05525 + 12566.1517*L150/10)+3084*COS(5.1985 + 77713.7715*L150/10) +1628*COS(1.1739 + 5753.3849*L150/10)+1576*COS(2.8469 + 7860.4194*L150/10)+925*COS(5.453 + 11506.77*L150/10)+542*COS(4.564 + 3930.21*L150/10)+472*COS(3.661 + 5884.927*L150/10)+346*COS(0.964 + 5507.553*L150/10)+329*COS(5.9 + 5223.694*L150/10)+307*COS(0.299 + 5573.143*L150/10)+243*COS(4.273 + 11790.629*L150/10)+212*COS(5.847 + 1577.344*L150/10)+186*COS(5.022 + 10977.079*L150/10)+175*COS(3.012 + 18849.228*L150/10)+110*COS(5.055 + 5486.778*L150/10)+98*COS(0.89 + 6069.78*L150/10)+86*COS(5.69 + 15720.84*L150/10)+86*COS(1.27 + 161000.69*L150/10)+65*COS(0.27 + 17260.15*L150/10)+63*COS(0.92 + 529.69*L150/10)+57*COS(2.01 + 83996.85*L150/10)+56*COS(5.24 + 71430.7*L150/10)+49*COS(3.25 + 2544.31*L150/10)+47*COS(2.58 + 775.52*L150/10)+45*COS(5.54 + 9437.76*L150/10)+43*COS(6.01 + 6275.96*L150/10)+39*COS(5.36 + 4694*L150/10)+38*COS(2.39 + 8827.39*L150/10)+37*COS(0.83 + 19651.05*L150/10)+37*COS(4.9 + 12139.55*L150/10)+36*COS(1.67 + 12036.46*L150/10)+35*COS(1.84 + 2942.46*L150/10)+33*COS(0.24 + 7084.9*L150/10)+32*COS(0.18 + 5088.63*L150/10)+32*COS(1.78 + 398.15*L150/10)+28*COS(1.21 + 6286.6*L150/10)+28*COS(1.9 + 6279.55*L150/10)+26*COS(4.59 + 10447.39*L150/10) +24.6*COS(3.787 + 8429.241*L150/10)+23.6*COS(0.269 + 796.3*L150/10)+27.8*COS(1.899 + 6279.55*L150/10)+23.9*COS(4.996 + 5856.48*L150/10)+20.3*COS(4.653 + 2146.165*L150/10))/100000000 + (103019*COS(1.10749 + 6283.07585*L150/10) +1721*COS(1.0644 + 12566.1517*L150/10) +702*COS(3.142 + 0*L150/10) +32*COS(1.02 + 18849.23*L150/10) +31*COS(2.84 + 5507.55*L150/10) +25*COS(1.32 + 5223.69*L150/10) +18*COS(1.42 + 1577.34*L150/10) +10*COS(5.91 + 10977.08*L150/10) +9*COS(1.42 + 6275.96*L150/10) +9*COS(0.27 + 5486.78*L150/10))*L150/1000000000  + (4359*COS(5.7846 + 6283.0758*L150/10)*L150^2+124*COS(5.579 + 12566.152*L150/10)*L150^2)/10000000000</f>
        <v>1.01358417476693</v>
      </c>
      <c r="AE150" s="10" t="n">
        <f aca="false">2*959.63/AD150</f>
        <v>1893.5378509055</v>
      </c>
      <c r="AF150" s="0"/>
      <c r="AG150" s="0"/>
    </row>
    <row r="151" customFormat="false" ht="12.8" hidden="false" customHeight="false" outlineLevel="0" collapsed="false">
      <c r="D151" s="28" t="n">
        <f aca="false">K151-INT(275*E151/9)+IF($A$8="leap year",1,2)*INT((E151+9)/12)+30</f>
        <v>30</v>
      </c>
      <c r="E151" s="28" t="n">
        <f aca="false">IF(K151&lt;32,1,INT(9*(IF($A$8="leap year",1,2)+K151)/275+0.98))</f>
        <v>5</v>
      </c>
      <c r="F151" s="20" t="n">
        <f aca="false">ASIN(Y151)*180/PI()</f>
        <v>44.6127312718916</v>
      </c>
      <c r="G151" s="21" t="n">
        <f aca="false">F151+1.02/(TAN($A$10*(F151+10.3/(F151+5.11)))*60)</f>
        <v>44.6298384946859</v>
      </c>
      <c r="H151" s="21" t="n">
        <f aca="false">IF(X151&gt;180,AB151-180,AB151+180)</f>
        <v>248.702595111193</v>
      </c>
      <c r="I151" s="13" t="n">
        <f aca="false">IF(ABS(4*(N151-0.0057183-V151))&lt;20,4*(N151-0.0057183-V151),4*(N151-0.0057183-V151-360))</f>
        <v>2.4008438041019</v>
      </c>
      <c r="J151" s="29" t="n">
        <f aca="false">INT(365.25*(IF(E151&gt;2,$A$5,$A$5-1)+4716))+INT(30.6001*(IF(E151&lt;3,E151+12,E151)+1))+D151+$C$2/24+2-INT(IF(E151&gt;2,$A$5,$A$5-1)/100)+INT(INT(IF(E151&gt;2,$A$5,$A$5-1)/100)/4)-1524.5</f>
        <v>2459730.125</v>
      </c>
      <c r="K151" s="7" t="n">
        <v>150</v>
      </c>
      <c r="L151" s="30" t="n">
        <f aca="false">(J151-2451545)/36525</f>
        <v>0.224096509240246</v>
      </c>
      <c r="M151" s="6" t="n">
        <f aca="false">MOD(357.5291 + 35999.0503*L151 - 0.0001559*L151^2 - 0.00000048*L151^3,360)</f>
        <v>144.790600359464</v>
      </c>
      <c r="N151" s="6" t="n">
        <f aca="false">MOD(280.46645 + 36000.76983*L151 + 0.0003032*L151^2,360)</f>
        <v>68.1133140910533</v>
      </c>
      <c r="O151" s="6" t="n">
        <f aca="false"> MOD((1.9146 - 0.004817*L151 - 0.000014*L151^2)*SIN(M151*$A$10) + (0.019993 - 0.000101*L151)*SIN(2*M151*$A$10) + 0.00029*SIN(3*M151*$A$10),360)</f>
        <v>1.08473501836879</v>
      </c>
      <c r="P151" s="6" t="n">
        <f aca="false">MOD(N151+O151,360)</f>
        <v>69.1980491094221</v>
      </c>
      <c r="Q151" s="31" t="n">
        <f aca="false">COS(P151*$A$10)</f>
        <v>0.355138792515431</v>
      </c>
      <c r="R151" s="7" t="n">
        <f aca="false">COS((23.4393-46.815*L151/3600)*$A$10)*SIN(P151*$A$10)</f>
        <v>0.857693549480576</v>
      </c>
      <c r="S151" s="7" t="n">
        <f aca="false">SIN((23.4393-46.815*L151/3600)*$A$10)*SIN(P151*$A$10)</f>
        <v>0.371803998405197</v>
      </c>
      <c r="T151" s="31" t="n">
        <f aca="false">SQRT(1-S151^2)</f>
        <v>0.928311255328679</v>
      </c>
      <c r="U151" s="6" t="n">
        <f aca="false">ATAN(S151/T151)/$A$10</f>
        <v>21.8269176320337</v>
      </c>
      <c r="V151" s="6" t="n">
        <f aca="false">IF(2*ATAN(R151/(Q151+T151))/$A$10&gt;0, 2*ATAN(R151/(Q151+T151))/$A$10, 2*ATAN(R151/(Q151+T151))/$A$10+360)</f>
        <v>67.5073848400279</v>
      </c>
      <c r="W151" s="6" t="n">
        <f aca="false"> MOD(280.46061837 + 360.98564736629*(J151-2451545) + 0.000387933*L151^2 - L151^3/3871000010  + $B$7,360)</f>
        <v>113.107536856551</v>
      </c>
      <c r="X151" s="6" t="n">
        <f aca="false">IF(W151-V151&gt;0,W151-V151,W151-V151+360)</f>
        <v>45.6001520165229</v>
      </c>
      <c r="Y151" s="31" t="n">
        <f aca="false">SIN($A$10*$B$5)*SIN(U151*$A$10) +COS($A$10*$B$5)* COS(U151*$A$10)*COS(X151*$A$10)</f>
        <v>0.702311249707378</v>
      </c>
      <c r="Z151" s="6" t="n">
        <f aca="false">SIN($A$10*X151)</f>
        <v>0.714474535969256</v>
      </c>
      <c r="AA151" s="6" t="n">
        <f aca="false">COS($A$10*X151)*SIN($A$10*$B$5) - TAN($A$10*U151)*COS($A$10*$B$5)</f>
        <v>0.278524701960675</v>
      </c>
      <c r="AB151" s="6" t="n">
        <f aca="false">IF(OR(AND(Z151*AA151&gt;0), AND(Z151&lt;0,AA151&gt;0)), MOD(ATAN2(AA151,Z151)/$A$10+360,360),  ATAN2(AA151,Z151)/$A$10)</f>
        <v>68.7025951111933</v>
      </c>
      <c r="AC151" s="16" t="n">
        <f aca="false">P151-P150</f>
        <v>0.959141046810714</v>
      </c>
      <c r="AD151" s="17" t="n">
        <f aca="false">(100013989+1670700*COS(3.0984635 + 6283.07585*L151/10)+13956*COS(3.05525 + 12566.1517*L151/10)+3084*COS(5.1985 + 77713.7715*L151/10) +1628*COS(1.1739 + 5753.3849*L151/10)+1576*COS(2.8469 + 7860.4194*L151/10)+925*COS(5.453 + 11506.77*L151/10)+542*COS(4.564 + 3930.21*L151/10)+472*COS(3.661 + 5884.927*L151/10)+346*COS(0.964 + 5507.553*L151/10)+329*COS(5.9 + 5223.694*L151/10)+307*COS(0.299 + 5573.143*L151/10)+243*COS(4.273 + 11790.629*L151/10)+212*COS(5.847 + 1577.344*L151/10)+186*COS(5.022 + 10977.079*L151/10)+175*COS(3.012 + 18849.228*L151/10)+110*COS(5.055 + 5486.778*L151/10)+98*COS(0.89 + 6069.78*L151/10)+86*COS(5.69 + 15720.84*L151/10)+86*COS(1.27 + 161000.69*L151/10)+65*COS(0.27 + 17260.15*L151/10)+63*COS(0.92 + 529.69*L151/10)+57*COS(2.01 + 83996.85*L151/10)+56*COS(5.24 + 71430.7*L151/10)+49*COS(3.25 + 2544.31*L151/10)+47*COS(2.58 + 775.52*L151/10)+45*COS(5.54 + 9437.76*L151/10)+43*COS(6.01 + 6275.96*L151/10)+39*COS(5.36 + 4694*L151/10)+38*COS(2.39 + 8827.39*L151/10)+37*COS(0.83 + 19651.05*L151/10)+37*COS(4.9 + 12139.55*L151/10)+36*COS(1.67 + 12036.46*L151/10)+35*COS(1.84 + 2942.46*L151/10)+33*COS(0.24 + 7084.9*L151/10)+32*COS(0.18 + 5088.63*L151/10)+32*COS(1.78 + 398.15*L151/10)+28*COS(1.21 + 6286.6*L151/10)+28*COS(1.9 + 6279.55*L151/10)+26*COS(4.59 + 10447.39*L151/10) +24.6*COS(3.787 + 8429.241*L151/10)+23.6*COS(0.269 + 796.3*L151/10)+27.8*COS(1.899 + 6279.55*L151/10)+23.9*COS(4.996 + 5856.48*L151/10)+20.3*COS(4.653 + 2146.165*L151/10))/100000000 + (103019*COS(1.10749 + 6283.07585*L151/10) +1721*COS(1.0644 + 12566.1517*L151/10) +702*COS(3.142 + 0*L151/10) +32*COS(1.02 + 18849.23*L151/10) +31*COS(2.84 + 5507.55*L151/10) +25*COS(1.32 + 5223.69*L151/10) +18*COS(1.42 + 1577.34*L151/10) +10*COS(5.91 + 10977.08*L151/10) +9*COS(1.42 + 6275.96*L151/10) +9*COS(0.27 + 5486.78*L151/10))*L151/1000000000  + (4359*COS(5.7846 + 6283.0758*L151/10)*L151^2+124*COS(5.579 + 12566.152*L151/10)*L151^2)/10000000000</f>
        <v>1.01374853661556</v>
      </c>
      <c r="AE151" s="10" t="n">
        <f aca="false">2*959.63/AD151</f>
        <v>1893.23084638675</v>
      </c>
      <c r="AF151" s="0"/>
      <c r="AG151" s="0"/>
    </row>
    <row r="152" customFormat="false" ht="12.8" hidden="false" customHeight="false" outlineLevel="0" collapsed="false">
      <c r="D152" s="28" t="n">
        <f aca="false">K152-INT(275*E152/9)+IF($A$8="leap year",1,2)*INT((E152+9)/12)+30</f>
        <v>31</v>
      </c>
      <c r="E152" s="28" t="n">
        <f aca="false">IF(K152&lt;32,1,INT(9*(IF($A$8="leap year",1,2)+K152)/275+0.98))</f>
        <v>5</v>
      </c>
      <c r="F152" s="20" t="n">
        <f aca="false">ASIN(Y152)*180/PI()</f>
        <v>44.7434433390949</v>
      </c>
      <c r="G152" s="21" t="n">
        <f aca="false">F152+1.02/(TAN($A$10*(F152+10.3/(F152+5.11)))*60)</f>
        <v>44.7604730065299</v>
      </c>
      <c r="H152" s="21" t="n">
        <f aca="false">IF(X152&gt;180,AB152-180,AB152+180)</f>
        <v>248.796103471029</v>
      </c>
      <c r="I152" s="13" t="n">
        <f aca="false">IF(ABS(4*(N152-0.0057183-V152))&lt;20,4*(N152-0.0057183-V152),4*(N152-0.0057183-V152-360))</f>
        <v>2.25589369819812</v>
      </c>
      <c r="J152" s="29" t="n">
        <f aca="false">INT(365.25*(IF(E152&gt;2,$A$5,$A$5-1)+4716))+INT(30.6001*(IF(E152&lt;3,E152+12,E152)+1))+D152+$C$2/24+2-INT(IF(E152&gt;2,$A$5,$A$5-1)/100)+INT(INT(IF(E152&gt;2,$A$5,$A$5-1)/100)/4)-1524.5</f>
        <v>2459731.125</v>
      </c>
      <c r="K152" s="7" t="n">
        <v>151</v>
      </c>
      <c r="L152" s="30" t="n">
        <f aca="false">(J152-2451545)/36525</f>
        <v>0.224123887748118</v>
      </c>
      <c r="M152" s="6" t="n">
        <f aca="false">MOD(357.5291 + 35999.0503*L152 - 0.0001559*L152^2 - 0.00000048*L152^3,360)</f>
        <v>145.776200639548</v>
      </c>
      <c r="N152" s="6" t="n">
        <f aca="false">MOD(280.46645 + 36000.76983*L152 + 0.0003032*L152^2,360)</f>
        <v>69.0989614549399</v>
      </c>
      <c r="O152" s="6" t="n">
        <f aca="false"> MOD((1.9146 - 0.004817*L152 - 0.000014*L152^2)*SIN(M152*$A$10) + (0.019993 - 0.000101*L152)*SIN(2*M152*$A$10) + 0.00029*SIN(3*M152*$A$10),360)</f>
        <v>1.05792377120873</v>
      </c>
      <c r="P152" s="6" t="n">
        <f aca="false">MOD(N152+O152,360)</f>
        <v>70.1568852261486</v>
      </c>
      <c r="Q152" s="31" t="n">
        <f aca="false">COS(P152*$A$10)</f>
        <v>0.339445832121966</v>
      </c>
      <c r="R152" s="7" t="n">
        <f aca="false">COS((23.4393-46.815*L152/3600)*$A$10)*SIN(P152*$A$10)</f>
        <v>0.86302609259874</v>
      </c>
      <c r="S152" s="7" t="n">
        <f aca="false">SIN((23.4393-46.815*L152/3600)*$A$10)*SIN(P152*$A$10)</f>
        <v>0.374115611206986</v>
      </c>
      <c r="T152" s="31" t="n">
        <f aca="false">SQRT(1-S152^2)</f>
        <v>0.927382073069791</v>
      </c>
      <c r="U152" s="6" t="n">
        <f aca="false">ATAN(S152/T152)/$A$10</f>
        <v>21.9696627579413</v>
      </c>
      <c r="V152" s="6" t="n">
        <f aca="false">IF(2*ATAN(R152/(Q152+T152))/$A$10&gt;0, 2*ATAN(R152/(Q152+T152))/$A$10, 2*ATAN(R152/(Q152+T152))/$A$10+360)</f>
        <v>68.5292697303903</v>
      </c>
      <c r="W152" s="6" t="n">
        <f aca="false"> MOD(280.46061837 + 360.98564736629*(J152-2451545) + 0.000387933*L152^2 - L152^3/3871000010  + $B$7,360)</f>
        <v>114.093184227124</v>
      </c>
      <c r="X152" s="6" t="n">
        <f aca="false">IF(W152-V152&gt;0,W152-V152,W152-V152+360)</f>
        <v>45.5639144967335</v>
      </c>
      <c r="Y152" s="31" t="n">
        <f aca="false">SIN($A$10*$B$5)*SIN(U152*$A$10) +COS($A$10*$B$5)* COS(U152*$A$10)*COS(X152*$A$10)</f>
        <v>0.703933449555216</v>
      </c>
      <c r="Z152" s="6" t="n">
        <f aca="false">SIN($A$10*X152)</f>
        <v>0.714031882400794</v>
      </c>
      <c r="AA152" s="6" t="n">
        <f aca="false">COS($A$10*X152)*SIN($A$10*$B$5) - TAN($A$10*U152)*COS($A$10*$B$5)</f>
        <v>0.277010581247429</v>
      </c>
      <c r="AB152" s="6" t="n">
        <f aca="false">IF(OR(AND(Z152*AA152&gt;0), AND(Z152&lt;0,AA152&gt;0)), MOD(ATAN2(AA152,Z152)/$A$10+360,360),  ATAN2(AA152,Z152)/$A$10)</f>
        <v>68.7961034710287</v>
      </c>
      <c r="AC152" s="16" t="n">
        <f aca="false">P152-P151</f>
        <v>0.958836116726474</v>
      </c>
      <c r="AD152" s="17" t="n">
        <f aca="false">(100013989+1670700*COS(3.0984635 + 6283.07585*L152/10)+13956*COS(3.05525 + 12566.1517*L152/10)+3084*COS(5.1985 + 77713.7715*L152/10) +1628*COS(1.1739 + 5753.3849*L152/10)+1576*COS(2.8469 + 7860.4194*L152/10)+925*COS(5.453 + 11506.77*L152/10)+542*COS(4.564 + 3930.21*L152/10)+472*COS(3.661 + 5884.927*L152/10)+346*COS(0.964 + 5507.553*L152/10)+329*COS(5.9 + 5223.694*L152/10)+307*COS(0.299 + 5573.143*L152/10)+243*COS(4.273 + 11790.629*L152/10)+212*COS(5.847 + 1577.344*L152/10)+186*COS(5.022 + 10977.079*L152/10)+175*COS(3.012 + 18849.228*L152/10)+110*COS(5.055 + 5486.778*L152/10)+98*COS(0.89 + 6069.78*L152/10)+86*COS(5.69 + 15720.84*L152/10)+86*COS(1.27 + 161000.69*L152/10)+65*COS(0.27 + 17260.15*L152/10)+63*COS(0.92 + 529.69*L152/10)+57*COS(2.01 + 83996.85*L152/10)+56*COS(5.24 + 71430.7*L152/10)+49*COS(3.25 + 2544.31*L152/10)+47*COS(2.58 + 775.52*L152/10)+45*COS(5.54 + 9437.76*L152/10)+43*COS(6.01 + 6275.96*L152/10)+39*COS(5.36 + 4694*L152/10)+38*COS(2.39 + 8827.39*L152/10)+37*COS(0.83 + 19651.05*L152/10)+37*COS(4.9 + 12139.55*L152/10)+36*COS(1.67 + 12036.46*L152/10)+35*COS(1.84 + 2942.46*L152/10)+33*COS(0.24 + 7084.9*L152/10)+32*COS(0.18 + 5088.63*L152/10)+32*COS(1.78 + 398.15*L152/10)+28*COS(1.21 + 6286.6*L152/10)+28*COS(1.9 + 6279.55*L152/10)+26*COS(4.59 + 10447.39*L152/10) +24.6*COS(3.787 + 8429.241*L152/10)+23.6*COS(0.269 + 796.3*L152/10)+27.8*COS(1.899 + 6279.55*L152/10)+23.9*COS(4.996 + 5856.48*L152/10)+20.3*COS(4.653 + 2146.165*L152/10))/100000000 + (103019*COS(1.10749 + 6283.07585*L152/10) +1721*COS(1.0644 + 12566.1517*L152/10) +702*COS(3.142 + 0*L152/10) +32*COS(1.02 + 18849.23*L152/10) +31*COS(2.84 + 5507.55*L152/10) +25*COS(1.32 + 5223.69*L152/10) +18*COS(1.42 + 1577.34*L152/10) +10*COS(5.91 + 10977.08*L152/10) +9*COS(1.42 + 6275.96*L152/10) +9*COS(0.27 + 5486.78*L152/10))*L152/1000000000  + (4359*COS(5.7846 + 6283.0758*L152/10)*L152^2+124*COS(5.579 + 12566.152*L152/10)*L152^2)/10000000000</f>
        <v>1.0139076674865</v>
      </c>
      <c r="AE152" s="10" t="n">
        <f aca="false">2*959.63/AD152</f>
        <v>1892.93370742318</v>
      </c>
      <c r="AF152" s="0"/>
      <c r="AG152" s="0"/>
    </row>
    <row r="153" customFormat="false" ht="12.8" hidden="false" customHeight="false" outlineLevel="0" collapsed="false">
      <c r="D153" s="28" t="n">
        <f aca="false">K153-INT(275*E153/9)+IF($A$8="leap year",1,2)*INT((E153+9)/12)+30</f>
        <v>1</v>
      </c>
      <c r="E153" s="28" t="n">
        <f aca="false">IF(K153&lt;32,1,INT(9*(IF($A$8="leap year",1,2)+K153)/275+0.98))</f>
        <v>6</v>
      </c>
      <c r="F153" s="20" t="n">
        <f aca="false">ASIN(Y153)*180/PI()</f>
        <v>44.8701949031881</v>
      </c>
      <c r="G153" s="21" t="n">
        <f aca="false">F153+1.02/(TAN($A$10*(F153+10.3/(F153+5.11)))*60)</f>
        <v>44.8871496999339</v>
      </c>
      <c r="H153" s="21" t="n">
        <f aca="false">IF(X153&gt;180,AB153-180,AB153+180)</f>
        <v>248.88260455724</v>
      </c>
      <c r="I153" s="13" t="n">
        <f aca="false">IF(ABS(4*(N153-0.0057183-V153))&lt;20,4*(N153-0.0057183-V153),4*(N153-0.0057183-V153-360))</f>
        <v>2.10417287279279</v>
      </c>
      <c r="J153" s="29" t="n">
        <f aca="false">INT(365.25*(IF(E153&gt;2,$A$5,$A$5-1)+4716))+INT(30.6001*(IF(E153&lt;3,E153+12,E153)+1))+D153+$C$2/24+2-INT(IF(E153&gt;2,$A$5,$A$5-1)/100)+INT(INT(IF(E153&gt;2,$A$5,$A$5-1)/100)/4)-1524.5</f>
        <v>2459732.125</v>
      </c>
      <c r="K153" s="7" t="n">
        <v>152</v>
      </c>
      <c r="L153" s="30" t="n">
        <f aca="false">(J153-2451545)/36525</f>
        <v>0.224151266255989</v>
      </c>
      <c r="M153" s="6" t="n">
        <f aca="false">MOD(357.5291 + 35999.0503*L153 - 0.0001559*L153^2 - 0.00000048*L153^3,360)</f>
        <v>146.76180091963</v>
      </c>
      <c r="N153" s="6" t="n">
        <f aca="false">MOD(280.46645 + 36000.76983*L153 + 0.0003032*L153^2,360)</f>
        <v>70.0846088188264</v>
      </c>
      <c r="O153" s="6" t="n">
        <f aca="false"> MOD((1.9146 - 0.004817*L153 - 0.000014*L153^2)*SIN(M153*$A$10) + (0.019993 - 0.000101*L153)*SIN(2*M153*$A$10) + 0.00029*SIN(3*M153*$A$10),360)</f>
        <v>1.0308153045751</v>
      </c>
      <c r="P153" s="6" t="n">
        <f aca="false">MOD(N153+O153,360)</f>
        <v>71.1154241234015</v>
      </c>
      <c r="Q153" s="31" t="n">
        <f aca="false">COS(P153*$A$10)</f>
        <v>0.323662718641642</v>
      </c>
      <c r="R153" s="7" t="n">
        <f aca="false">COS((23.4393-46.815*L153/3600)*$A$10)*SIN(P153*$A$10)</f>
        <v>0.868115406054354</v>
      </c>
      <c r="S153" s="7" t="n">
        <f aca="false">SIN((23.4393-46.815*L153/3600)*$A$10)*SIN(P153*$A$10)</f>
        <v>0.376321785620479</v>
      </c>
      <c r="T153" s="31" t="n">
        <f aca="false">SQRT(1-S153^2)</f>
        <v>0.926489025119788</v>
      </c>
      <c r="U153" s="6" t="n">
        <f aca="false">ATAN(S153/T153)/$A$10</f>
        <v>22.1060308400756</v>
      </c>
      <c r="V153" s="6" t="n">
        <f aca="false">IF(2*ATAN(R153/(Q153+T153))/$A$10&gt;0, 2*ATAN(R153/(Q153+T153))/$A$10, 2*ATAN(R153/(Q153+T153))/$A$10+360)</f>
        <v>69.5528473006282</v>
      </c>
      <c r="W153" s="6" t="n">
        <f aca="false"> MOD(280.46061837 + 360.98564736629*(J153-2451545) + 0.000387933*L153^2 - L153^3/3871000010  + $B$7,360)</f>
        <v>115.078831598163</v>
      </c>
      <c r="X153" s="6" t="n">
        <f aca="false">IF(W153-V153&gt;0,W153-V153,W153-V153+360)</f>
        <v>45.5259842975345</v>
      </c>
      <c r="Y153" s="31" t="n">
        <f aca="false">SIN($A$10*$B$5)*SIN(U153*$A$10) +COS($A$10*$B$5)* COS(U153*$A$10)*COS(X153*$A$10)</f>
        <v>0.705502998878669</v>
      </c>
      <c r="Z153" s="6" t="n">
        <f aca="false">SIN($A$10*X153)</f>
        <v>0.71356824623912</v>
      </c>
      <c r="AA153" s="6" t="n">
        <f aca="false">COS($A$10*X153)*SIN($A$10*$B$5) - TAN($A$10*U153)*COS($A$10*$B$5)</f>
        <v>0.275592001761916</v>
      </c>
      <c r="AB153" s="6" t="n">
        <f aca="false">IF(OR(AND(Z153*AA153&gt;0), AND(Z153&lt;0,AA153&gt;0)), MOD(ATAN2(AA153,Z153)/$A$10+360,360),  ATAN2(AA153,Z153)/$A$10)</f>
        <v>68.8826045572396</v>
      </c>
      <c r="AC153" s="16" t="n">
        <f aca="false">P153-P152</f>
        <v>0.958538897252893</v>
      </c>
      <c r="AD153" s="17" t="n">
        <f aca="false">(100013989+1670700*COS(3.0984635 + 6283.07585*L153/10)+13956*COS(3.05525 + 12566.1517*L153/10)+3084*COS(5.1985 + 77713.7715*L153/10) +1628*COS(1.1739 + 5753.3849*L153/10)+1576*COS(2.8469 + 7860.4194*L153/10)+925*COS(5.453 + 11506.77*L153/10)+542*COS(4.564 + 3930.21*L153/10)+472*COS(3.661 + 5884.927*L153/10)+346*COS(0.964 + 5507.553*L153/10)+329*COS(5.9 + 5223.694*L153/10)+307*COS(0.299 + 5573.143*L153/10)+243*COS(4.273 + 11790.629*L153/10)+212*COS(5.847 + 1577.344*L153/10)+186*COS(5.022 + 10977.079*L153/10)+175*COS(3.012 + 18849.228*L153/10)+110*COS(5.055 + 5486.778*L153/10)+98*COS(0.89 + 6069.78*L153/10)+86*COS(5.69 + 15720.84*L153/10)+86*COS(1.27 + 161000.69*L153/10)+65*COS(0.27 + 17260.15*L153/10)+63*COS(0.92 + 529.69*L153/10)+57*COS(2.01 + 83996.85*L153/10)+56*COS(5.24 + 71430.7*L153/10)+49*COS(3.25 + 2544.31*L153/10)+47*COS(2.58 + 775.52*L153/10)+45*COS(5.54 + 9437.76*L153/10)+43*COS(6.01 + 6275.96*L153/10)+39*COS(5.36 + 4694*L153/10)+38*COS(2.39 + 8827.39*L153/10)+37*COS(0.83 + 19651.05*L153/10)+37*COS(4.9 + 12139.55*L153/10)+36*COS(1.67 + 12036.46*L153/10)+35*COS(1.84 + 2942.46*L153/10)+33*COS(0.24 + 7084.9*L153/10)+32*COS(0.18 + 5088.63*L153/10)+32*COS(1.78 + 398.15*L153/10)+28*COS(1.21 + 6286.6*L153/10)+28*COS(1.9 + 6279.55*L153/10)+26*COS(4.59 + 10447.39*L153/10) +24.6*COS(3.787 + 8429.241*L153/10)+23.6*COS(0.269 + 796.3*L153/10)+27.8*COS(1.899 + 6279.55*L153/10)+23.9*COS(4.996 + 5856.48*L153/10)+20.3*COS(4.653 + 2146.165*L153/10))/100000000 + (103019*COS(1.10749 + 6283.07585*L153/10) +1721*COS(1.0644 + 12566.1517*L153/10) +702*COS(3.142 + 0*L153/10) +32*COS(1.02 + 18849.23*L153/10) +31*COS(2.84 + 5507.55*L153/10) +25*COS(1.32 + 5223.69*L153/10) +18*COS(1.42 + 1577.34*L153/10) +10*COS(5.91 + 10977.08*L153/10) +9*COS(1.42 + 6275.96*L153/10) +9*COS(0.27 + 5486.78*L153/10))*L153/1000000000  + (4359*COS(5.7846 + 6283.0758*L153/10)*L153^2+124*COS(5.579 + 12566.152*L153/10)*L153^2)/10000000000</f>
        <v>1.01406156887929</v>
      </c>
      <c r="AE153" s="10" t="n">
        <f aca="false">2*959.63/AD153</f>
        <v>1892.64642197329</v>
      </c>
      <c r="AF153" s="0"/>
      <c r="AG153" s="0"/>
    </row>
    <row r="154" customFormat="false" ht="12.8" hidden="false" customHeight="false" outlineLevel="0" collapsed="false">
      <c r="D154" s="28" t="n">
        <f aca="false">K154-INT(275*E154/9)+IF($A$8="leap year",1,2)*INT((E154+9)/12)+30</f>
        <v>2</v>
      </c>
      <c r="E154" s="28" t="n">
        <f aca="false">IF(K154&lt;32,1,INT(9*(IF($A$8="leap year",1,2)+K154)/275+0.98))</f>
        <v>6</v>
      </c>
      <c r="F154" s="20" t="n">
        <f aca="false">ASIN(Y154)*180/PI()</f>
        <v>44.9929248904691</v>
      </c>
      <c r="G154" s="21" t="n">
        <f aca="false">F154+1.02/(TAN($A$10*(F154+10.3/(F154+5.11)))*60)</f>
        <v>45.0098075034014</v>
      </c>
      <c r="H154" s="21" t="n">
        <f aca="false">IF(X154&gt;180,AB154-180,AB154+180)</f>
        <v>248.962059643507</v>
      </c>
      <c r="I154" s="13" t="n">
        <f aca="false">IF(ABS(4*(N154-0.0057183-V154))&lt;20,4*(N154-0.0057183-V154),4*(N154-0.0057183-V154-360))</f>
        <v>1.9459540661652</v>
      </c>
      <c r="J154" s="29" t="n">
        <f aca="false">INT(365.25*(IF(E154&gt;2,$A$5,$A$5-1)+4716))+INT(30.6001*(IF(E154&lt;3,E154+12,E154)+1))+D154+$C$2/24+2-INT(IF(E154&gt;2,$A$5,$A$5-1)/100)+INT(INT(IF(E154&gt;2,$A$5,$A$5-1)/100)/4)-1524.5</f>
        <v>2459733.125</v>
      </c>
      <c r="K154" s="7" t="n">
        <v>153</v>
      </c>
      <c r="L154" s="30" t="n">
        <f aca="false">(J154-2451545)/36525</f>
        <v>0.22417864476386</v>
      </c>
      <c r="M154" s="6" t="n">
        <f aca="false">MOD(357.5291 + 35999.0503*L154 - 0.0001559*L154^2 - 0.00000048*L154^3,360)</f>
        <v>147.747401199715</v>
      </c>
      <c r="N154" s="6" t="n">
        <f aca="false">MOD(280.46645 + 36000.76983*L154 + 0.0003032*L154^2,360)</f>
        <v>71.0702561827111</v>
      </c>
      <c r="O154" s="6" t="n">
        <f aca="false"> MOD((1.9146 - 0.004817*L154 - 0.000014*L154^2)*SIN(M154*$A$10) + (0.019993 - 0.000101*L154)*SIN(2*M154*$A$10) + 0.00029*SIN(3*M154*$A$10),360)</f>
        <v>1.00341739929746</v>
      </c>
      <c r="P154" s="6" t="n">
        <f aca="false">MOD(N154+O154,360)</f>
        <v>72.0736735820086</v>
      </c>
      <c r="Q154" s="31" t="n">
        <f aca="false">COS(P154*$A$10)</f>
        <v>0.307793826480647</v>
      </c>
      <c r="R154" s="7" t="n">
        <f aca="false">COS((23.4393-46.815*L154/3600)*$A$10)*SIN(P154*$A$10)</f>
        <v>0.872960329163171</v>
      </c>
      <c r="S154" s="7" t="n">
        <f aca="false">SIN((23.4393-46.815*L154/3600)*$A$10)*SIN(P154*$A$10)</f>
        <v>0.378422018502795</v>
      </c>
      <c r="T154" s="31" t="n">
        <f aca="false">SQRT(1-S154^2)</f>
        <v>0.925633175676126</v>
      </c>
      <c r="U154" s="6" t="n">
        <f aca="false">ATAN(S154/T154)/$A$10</f>
        <v>22.2359730528752</v>
      </c>
      <c r="V154" s="6" t="n">
        <f aca="false">IF(2*ATAN(R154/(Q154+T154))/$A$10&gt;0, 2*ATAN(R154/(Q154+T154))/$A$10, 2*ATAN(R154/(Q154+T154))/$A$10+360)</f>
        <v>70.5780493661698</v>
      </c>
      <c r="W154" s="6" t="n">
        <f aca="false"> MOD(280.46061837 + 360.98564736629*(J154-2451545) + 0.000387933*L154^2 - L154^3/3871000010  + $B$7,360)</f>
        <v>116.064478969201</v>
      </c>
      <c r="X154" s="6" t="n">
        <f aca="false">IF(W154-V154&gt;0,W154-V154,W154-V154+360)</f>
        <v>45.4864296030317</v>
      </c>
      <c r="Y154" s="31" t="n">
        <f aca="false">SIN($A$10*$B$5)*SIN(U154*$A$10) +COS($A$10*$B$5)* COS(U154*$A$10)*COS(X154*$A$10)</f>
        <v>0.707019459452851</v>
      </c>
      <c r="Z154" s="6" t="n">
        <f aca="false">SIN($A$10*X154)</f>
        <v>0.71308442011706</v>
      </c>
      <c r="AA154" s="6" t="n">
        <f aca="false">COS($A$10*X154)*SIN($A$10*$B$5) - TAN($A$10*U154)*COS($A$10*$B$5)</f>
        <v>0.274269372268449</v>
      </c>
      <c r="AB154" s="6" t="n">
        <f aca="false">IF(OR(AND(Z154*AA154&gt;0), AND(Z154&lt;0,AA154&gt;0)), MOD(ATAN2(AA154,Z154)/$A$10+360,360),  ATAN2(AA154,Z154)/$A$10)</f>
        <v>68.9620596435067</v>
      </c>
      <c r="AC154" s="16" t="n">
        <f aca="false">P154-P153</f>
        <v>0.958249458607071</v>
      </c>
      <c r="AD154" s="17" t="n">
        <f aca="false">(100013989+1670700*COS(3.0984635 + 6283.07585*L154/10)+13956*COS(3.05525 + 12566.1517*L154/10)+3084*COS(5.1985 + 77713.7715*L154/10) +1628*COS(1.1739 + 5753.3849*L154/10)+1576*COS(2.8469 + 7860.4194*L154/10)+925*COS(5.453 + 11506.77*L154/10)+542*COS(4.564 + 3930.21*L154/10)+472*COS(3.661 + 5884.927*L154/10)+346*COS(0.964 + 5507.553*L154/10)+329*COS(5.9 + 5223.694*L154/10)+307*COS(0.299 + 5573.143*L154/10)+243*COS(4.273 + 11790.629*L154/10)+212*COS(5.847 + 1577.344*L154/10)+186*COS(5.022 + 10977.079*L154/10)+175*COS(3.012 + 18849.228*L154/10)+110*COS(5.055 + 5486.778*L154/10)+98*COS(0.89 + 6069.78*L154/10)+86*COS(5.69 + 15720.84*L154/10)+86*COS(1.27 + 161000.69*L154/10)+65*COS(0.27 + 17260.15*L154/10)+63*COS(0.92 + 529.69*L154/10)+57*COS(2.01 + 83996.85*L154/10)+56*COS(5.24 + 71430.7*L154/10)+49*COS(3.25 + 2544.31*L154/10)+47*COS(2.58 + 775.52*L154/10)+45*COS(5.54 + 9437.76*L154/10)+43*COS(6.01 + 6275.96*L154/10)+39*COS(5.36 + 4694*L154/10)+38*COS(2.39 + 8827.39*L154/10)+37*COS(0.83 + 19651.05*L154/10)+37*COS(4.9 + 12139.55*L154/10)+36*COS(1.67 + 12036.46*L154/10)+35*COS(1.84 + 2942.46*L154/10)+33*COS(0.24 + 7084.9*L154/10)+32*COS(0.18 + 5088.63*L154/10)+32*COS(1.78 + 398.15*L154/10)+28*COS(1.21 + 6286.6*L154/10)+28*COS(1.9 + 6279.55*L154/10)+26*COS(4.59 + 10447.39*L154/10) +24.6*COS(3.787 + 8429.241*L154/10)+23.6*COS(0.269 + 796.3*L154/10)+27.8*COS(1.899 + 6279.55*L154/10)+23.9*COS(4.996 + 5856.48*L154/10)+20.3*COS(4.653 + 2146.165*L154/10))/100000000 + (103019*COS(1.10749 + 6283.07585*L154/10) +1721*COS(1.0644 + 12566.1517*L154/10) +702*COS(3.142 + 0*L154/10) +32*COS(1.02 + 18849.23*L154/10) +31*COS(2.84 + 5507.55*L154/10) +25*COS(1.32 + 5223.69*L154/10) +18*COS(1.42 + 1577.34*L154/10) +10*COS(5.91 + 10977.08*L154/10) +9*COS(1.42 + 6275.96*L154/10) +9*COS(0.27 + 5486.78*L154/10))*L154/1000000000  + (4359*COS(5.7846 + 6283.0758*L154/10)*L154^2+124*COS(5.579 + 12566.152*L154/10)*L154^2)/10000000000</f>
        <v>1.01421027407711</v>
      </c>
      <c r="AE154" s="10" t="n">
        <f aca="false">2*959.63/AD154</f>
        <v>1892.36891900591</v>
      </c>
      <c r="AF154" s="0"/>
      <c r="AG154" s="0"/>
    </row>
    <row r="155" customFormat="false" ht="12.8" hidden="false" customHeight="false" outlineLevel="0" collapsed="false">
      <c r="D155" s="28" t="n">
        <f aca="false">K155-INT(275*E155/9)+IF($A$8="leap year",1,2)*INT((E155+9)/12)+30</f>
        <v>3</v>
      </c>
      <c r="E155" s="28" t="n">
        <f aca="false">IF(K155&lt;32,1,INT(9*(IF($A$8="leap year",1,2)+K155)/275+0.98))</f>
        <v>6</v>
      </c>
      <c r="F155" s="20" t="n">
        <f aca="false">ASIN(Y155)*180/PI()</f>
        <v>45.1115713802559</v>
      </c>
      <c r="G155" s="21" t="n">
        <f aca="false">F155+1.02/(TAN($A$10*(F155+10.3/(F155+5.11)))*60)</f>
        <v>45.1283844998741</v>
      </c>
      <c r="H155" s="21" t="n">
        <f aca="false">IF(X155&gt;180,AB155-180,AB155+180)</f>
        <v>249.034435967214</v>
      </c>
      <c r="I155" s="13" t="n">
        <f aca="false">IF(ABS(4*(N155-0.0057183-V155))&lt;20,4*(N155-0.0057183-V155),4*(N155-0.0057183-V155-360))</f>
        <v>1.78152119034439</v>
      </c>
      <c r="J155" s="29" t="n">
        <f aca="false">INT(365.25*(IF(E155&gt;2,$A$5,$A$5-1)+4716))+INT(30.6001*(IF(E155&lt;3,E155+12,E155)+1))+D155+$C$2/24+2-INT(IF(E155&gt;2,$A$5,$A$5-1)/100)+INT(INT(IF(E155&gt;2,$A$5,$A$5-1)/100)/4)-1524.5</f>
        <v>2459734.125</v>
      </c>
      <c r="K155" s="7" t="n">
        <v>154</v>
      </c>
      <c r="L155" s="30" t="n">
        <f aca="false">(J155-2451545)/36525</f>
        <v>0.224206023271732</v>
      </c>
      <c r="M155" s="6" t="n">
        <f aca="false">MOD(357.5291 + 35999.0503*L155 - 0.0001559*L155^2 - 0.00000048*L155^3,360)</f>
        <v>148.733001479797</v>
      </c>
      <c r="N155" s="6" t="n">
        <f aca="false">MOD(280.46645 + 36000.76983*L155 + 0.0003032*L155^2,360)</f>
        <v>72.0559035465976</v>
      </c>
      <c r="O155" s="6" t="n">
        <f aca="false"> MOD((1.9146 - 0.004817*L155 - 0.000014*L155^2)*SIN(M155*$A$10) + (0.019993 - 0.000101*L155)*SIN(2*M155*$A$10) + 0.00029*SIN(3*M155*$A$10),360)</f>
        <v>0.975737904415325</v>
      </c>
      <c r="P155" s="6" t="n">
        <f aca="false">MOD(N155+O155,360)</f>
        <v>73.0316414510129</v>
      </c>
      <c r="Q155" s="31" t="n">
        <f aca="false">COS(P155*$A$10)</f>
        <v>0.291843543255224</v>
      </c>
      <c r="R155" s="7" t="n">
        <f aca="false">COS((23.4393-46.815*L155/3600)*$A$10)*SIN(P155*$A$10)</f>
        <v>0.877559764083442</v>
      </c>
      <c r="S155" s="7" t="n">
        <f aca="false">SIN((23.4393-46.815*L155/3600)*$A$10)*SIN(P155*$A$10)</f>
        <v>0.38041583395286</v>
      </c>
      <c r="T155" s="31" t="n">
        <f aca="false">SQRT(1-S155^2)</f>
        <v>0.924815545542975</v>
      </c>
      <c r="U155" s="6" t="n">
        <f aca="false">ATAN(S155/T155)/$A$10</f>
        <v>22.3594427441978</v>
      </c>
      <c r="V155" s="6" t="n">
        <f aca="false">IF(2*ATAN(R155/(Q155+T155))/$A$10&gt;0, 2*ATAN(R155/(Q155+T155))/$A$10, 2*ATAN(R155/(Q155+T155))/$A$10+360)</f>
        <v>71.6048049490115</v>
      </c>
      <c r="W155" s="6" t="n">
        <f aca="false"> MOD(280.46061837 + 360.98564736629*(J155-2451545) + 0.000387933*L155^2 - L155^3/3871000010  + $B$7,360)</f>
        <v>117.050126340706</v>
      </c>
      <c r="X155" s="6" t="n">
        <f aca="false">IF(W155-V155&gt;0,W155-V155,W155-V155+360)</f>
        <v>45.4453213916944</v>
      </c>
      <c r="Y155" s="31" t="n">
        <f aca="false">SIN($A$10*$B$5)*SIN(U155*$A$10) +COS($A$10*$B$5)* COS(U155*$A$10)*COS(X155*$A$10)</f>
        <v>0.708482380171737</v>
      </c>
      <c r="Z155" s="6" t="n">
        <f aca="false">SIN($A$10*X155)</f>
        <v>0.712581231514015</v>
      </c>
      <c r="AA155" s="6" t="n">
        <f aca="false">COS($A$10*X155)*SIN($A$10*$B$5) - TAN($A$10*U155)*COS($A$10*$B$5)</f>
        <v>0.273043036615124</v>
      </c>
      <c r="AB155" s="6" t="n">
        <f aca="false">IF(OR(AND(Z155*AA155&gt;0), AND(Z155&lt;0,AA155&gt;0)), MOD(ATAN2(AA155,Z155)/$A$10+360,360),  ATAN2(AA155,Z155)/$A$10)</f>
        <v>69.0344359672138</v>
      </c>
      <c r="AC155" s="16" t="n">
        <f aca="false">P155-P154</f>
        <v>0.957967869004392</v>
      </c>
      <c r="AD155" s="17" t="n">
        <f aca="false">(100013989+1670700*COS(3.0984635 + 6283.07585*L155/10)+13956*COS(3.05525 + 12566.1517*L155/10)+3084*COS(5.1985 + 77713.7715*L155/10) +1628*COS(1.1739 + 5753.3849*L155/10)+1576*COS(2.8469 + 7860.4194*L155/10)+925*COS(5.453 + 11506.77*L155/10)+542*COS(4.564 + 3930.21*L155/10)+472*COS(3.661 + 5884.927*L155/10)+346*COS(0.964 + 5507.553*L155/10)+329*COS(5.9 + 5223.694*L155/10)+307*COS(0.299 + 5573.143*L155/10)+243*COS(4.273 + 11790.629*L155/10)+212*COS(5.847 + 1577.344*L155/10)+186*COS(5.022 + 10977.079*L155/10)+175*COS(3.012 + 18849.228*L155/10)+110*COS(5.055 + 5486.778*L155/10)+98*COS(0.89 + 6069.78*L155/10)+86*COS(5.69 + 15720.84*L155/10)+86*COS(1.27 + 161000.69*L155/10)+65*COS(0.27 + 17260.15*L155/10)+63*COS(0.92 + 529.69*L155/10)+57*COS(2.01 + 83996.85*L155/10)+56*COS(5.24 + 71430.7*L155/10)+49*COS(3.25 + 2544.31*L155/10)+47*COS(2.58 + 775.52*L155/10)+45*COS(5.54 + 9437.76*L155/10)+43*COS(6.01 + 6275.96*L155/10)+39*COS(5.36 + 4694*L155/10)+38*COS(2.39 + 8827.39*L155/10)+37*COS(0.83 + 19651.05*L155/10)+37*COS(4.9 + 12139.55*L155/10)+36*COS(1.67 + 12036.46*L155/10)+35*COS(1.84 + 2942.46*L155/10)+33*COS(0.24 + 7084.9*L155/10)+32*COS(0.18 + 5088.63*L155/10)+32*COS(1.78 + 398.15*L155/10)+28*COS(1.21 + 6286.6*L155/10)+28*COS(1.9 + 6279.55*L155/10)+26*COS(4.59 + 10447.39*L155/10) +24.6*COS(3.787 + 8429.241*L155/10)+23.6*COS(0.269 + 796.3*L155/10)+27.8*COS(1.899 + 6279.55*L155/10)+23.9*COS(4.996 + 5856.48*L155/10)+20.3*COS(4.653 + 2146.165*L155/10))/100000000 + (103019*COS(1.10749 + 6283.07585*L155/10) +1721*COS(1.0644 + 12566.1517*L155/10) +702*COS(3.142 + 0*L155/10) +32*COS(1.02 + 18849.23*L155/10) +31*COS(2.84 + 5507.55*L155/10) +25*COS(1.32 + 5223.69*L155/10) +18*COS(1.42 + 1577.34*L155/10) +10*COS(5.91 + 10977.08*L155/10) +9*COS(1.42 + 6275.96*L155/10) +9*COS(0.27 + 5486.78*L155/10))*L155/1000000000  + (4359*COS(5.7846 + 6283.0758*L155/10)*L155^2+124*COS(5.579 + 12566.152*L155/10)*L155^2)/10000000000</f>
        <v>1.01435384692174</v>
      </c>
      <c r="AE155" s="10" t="n">
        <f aca="false">2*959.63/AD155</f>
        <v>1892.10107086829</v>
      </c>
      <c r="AF155" s="0"/>
      <c r="AG155" s="0"/>
    </row>
    <row r="156" customFormat="false" ht="12.8" hidden="false" customHeight="false" outlineLevel="0" collapsed="false">
      <c r="D156" s="28" t="n">
        <f aca="false">K156-INT(275*E156/9)+IF($A$8="leap year",1,2)*INT((E156+9)/12)+30</f>
        <v>4</v>
      </c>
      <c r="E156" s="28" t="n">
        <f aca="false">IF(K156&lt;32,1,INT(9*(IF($A$8="leap year",1,2)+K156)/275+0.98))</f>
        <v>6</v>
      </c>
      <c r="F156" s="20" t="n">
        <f aca="false">ASIN(Y156)*180/PI()</f>
        <v>45.2260716625452</v>
      </c>
      <c r="G156" s="21" t="n">
        <f aca="false">F156+1.02/(TAN($A$10*(F156+10.3/(F156+5.11)))*60)</f>
        <v>45.2428179843588</v>
      </c>
      <c r="H156" s="21" t="n">
        <f aca="false">IF(X156&gt;180,AB156-180,AB156+180)</f>
        <v>249.099706869948</v>
      </c>
      <c r="I156" s="13" t="n">
        <f aca="false">IF(ABS(4*(N156-0.0057183-V156))&lt;20,4*(N156-0.0057183-V156),4*(N156-0.0057183-V156-360))</f>
        <v>1.61116894613525</v>
      </c>
      <c r="J156" s="29" t="n">
        <f aca="false">INT(365.25*(IF(E156&gt;2,$A$5,$A$5-1)+4716))+INT(30.6001*(IF(E156&lt;3,E156+12,E156)+1))+D156+$C$2/24+2-INT(IF(E156&gt;2,$A$5,$A$5-1)/100)+INT(INT(IF(E156&gt;2,$A$5,$A$5-1)/100)/4)-1524.5</f>
        <v>2459735.125</v>
      </c>
      <c r="K156" s="7" t="n">
        <v>155</v>
      </c>
      <c r="L156" s="30" t="n">
        <f aca="false">(J156-2451545)/36525</f>
        <v>0.224233401779603</v>
      </c>
      <c r="M156" s="6" t="n">
        <f aca="false">MOD(357.5291 + 35999.0503*L156 - 0.0001559*L156^2 - 0.00000048*L156^3,360)</f>
        <v>149.718601759878</v>
      </c>
      <c r="N156" s="6" t="n">
        <f aca="false">MOD(280.46645 + 36000.76983*L156 + 0.0003032*L156^2,360)</f>
        <v>73.0415509104842</v>
      </c>
      <c r="O156" s="6" t="n">
        <f aca="false"> MOD((1.9146 - 0.004817*L156 - 0.000014*L156^2)*SIN(M156*$A$10) + (0.019993 - 0.000101*L156)*SIN(2*M156*$A$10) + 0.00029*SIN(3*M156*$A$10),360)</f>
        <v>0.947784735168304</v>
      </c>
      <c r="P156" s="6" t="n">
        <f aca="false">MOD(N156+O156,360)</f>
        <v>73.9893356456525</v>
      </c>
      <c r="Q156" s="31" t="n">
        <f aca="false">COS(P156*$A$10)</f>
        <v>0.27581626885061</v>
      </c>
      <c r="R156" s="7" t="n">
        <f aca="false">COS((23.4393-46.815*L156/3600)*$A$10)*SIN(P156*$A$10)</f>
        <v>0.881912675789617</v>
      </c>
      <c r="S156" s="7" t="n">
        <f aca="false">SIN((23.4393-46.815*L156/3600)*$A$10)*SIN(P156*$A$10)</f>
        <v>0.3823027833</v>
      </c>
      <c r="T156" s="31" t="n">
        <f aca="false">SQRT(1-S156^2)</f>
        <v>0.924037110662268</v>
      </c>
      <c r="U156" s="6" t="n">
        <f aca="false">ATAN(S156/T156)/$A$10</f>
        <v>22.4763954887496</v>
      </c>
      <c r="V156" s="6" t="n">
        <f aca="false">IF(2*ATAN(R156/(Q156+T156))/$A$10&gt;0, 2*ATAN(R156/(Q156+T156))/$A$10, 2*ATAN(R156/(Q156+T156))/$A$10+360)</f>
        <v>72.6330403739503</v>
      </c>
      <c r="W156" s="6" t="n">
        <f aca="false"> MOD(280.46061837 + 360.98564736629*(J156-2451545) + 0.000387933*L156^2 - L156^3/3871000010  + $B$7,360)</f>
        <v>118.035773711745</v>
      </c>
      <c r="X156" s="6" t="n">
        <f aca="false">IF(W156-V156&gt;0,W156-V156,W156-V156+360)</f>
        <v>45.4027333377944</v>
      </c>
      <c r="Y156" s="31" t="n">
        <f aca="false">SIN($A$10*$B$5)*SIN(U156*$A$10) +COS($A$10*$B$5)* COS(U156*$A$10)*COS(X156*$A$10)</f>
        <v>0.709891297245298</v>
      </c>
      <c r="Z156" s="6" t="n">
        <f aca="false">SIN($A$10*X156)</f>
        <v>0.712059541914607</v>
      </c>
      <c r="AA156" s="6" t="n">
        <f aca="false">COS($A$10*X156)*SIN($A$10*$B$5) - TAN($A$10*U156)*COS($A$10*$B$5)</f>
        <v>0.271913272626578</v>
      </c>
      <c r="AB156" s="6" t="n">
        <f aca="false">IF(OR(AND(Z156*AA156&gt;0), AND(Z156&lt;0,AA156&gt;0)), MOD(ATAN2(AA156,Z156)/$A$10+360,360),  ATAN2(AA156,Z156)/$A$10)</f>
        <v>69.0997068699476</v>
      </c>
      <c r="AC156" s="16" t="n">
        <f aca="false">P156-P155</f>
        <v>0.957694194639501</v>
      </c>
      <c r="AD156" s="17" t="n">
        <f aca="false">(100013989+1670700*COS(3.0984635 + 6283.07585*L156/10)+13956*COS(3.05525 + 12566.1517*L156/10)+3084*COS(5.1985 + 77713.7715*L156/10) +1628*COS(1.1739 + 5753.3849*L156/10)+1576*COS(2.8469 + 7860.4194*L156/10)+925*COS(5.453 + 11506.77*L156/10)+542*COS(4.564 + 3930.21*L156/10)+472*COS(3.661 + 5884.927*L156/10)+346*COS(0.964 + 5507.553*L156/10)+329*COS(5.9 + 5223.694*L156/10)+307*COS(0.299 + 5573.143*L156/10)+243*COS(4.273 + 11790.629*L156/10)+212*COS(5.847 + 1577.344*L156/10)+186*COS(5.022 + 10977.079*L156/10)+175*COS(3.012 + 18849.228*L156/10)+110*COS(5.055 + 5486.778*L156/10)+98*COS(0.89 + 6069.78*L156/10)+86*COS(5.69 + 15720.84*L156/10)+86*COS(1.27 + 161000.69*L156/10)+65*COS(0.27 + 17260.15*L156/10)+63*COS(0.92 + 529.69*L156/10)+57*COS(2.01 + 83996.85*L156/10)+56*COS(5.24 + 71430.7*L156/10)+49*COS(3.25 + 2544.31*L156/10)+47*COS(2.58 + 775.52*L156/10)+45*COS(5.54 + 9437.76*L156/10)+43*COS(6.01 + 6275.96*L156/10)+39*COS(5.36 + 4694*L156/10)+38*COS(2.39 + 8827.39*L156/10)+37*COS(0.83 + 19651.05*L156/10)+37*COS(4.9 + 12139.55*L156/10)+36*COS(1.67 + 12036.46*L156/10)+35*COS(1.84 + 2942.46*L156/10)+33*COS(0.24 + 7084.9*L156/10)+32*COS(0.18 + 5088.63*L156/10)+32*COS(1.78 + 398.15*L156/10)+28*COS(1.21 + 6286.6*L156/10)+28*COS(1.9 + 6279.55*L156/10)+26*COS(4.59 + 10447.39*L156/10) +24.6*COS(3.787 + 8429.241*L156/10)+23.6*COS(0.269 + 796.3*L156/10)+27.8*COS(1.899 + 6279.55*L156/10)+23.9*COS(4.996 + 5856.48*L156/10)+20.3*COS(4.653 + 2146.165*L156/10))/100000000 + (103019*COS(1.10749 + 6283.07585*L156/10) +1721*COS(1.0644 + 12566.1517*L156/10) +702*COS(3.142 + 0*L156/10) +32*COS(1.02 + 18849.23*L156/10) +31*COS(2.84 + 5507.55*L156/10) +25*COS(1.32 + 5223.69*L156/10) +18*COS(1.42 + 1577.34*L156/10) +10*COS(5.91 + 10977.08*L156/10) +9*COS(1.42 + 6275.96*L156/10) +9*COS(0.27 + 5486.78*L156/10))*L156/1000000000  + (4359*COS(5.7846 + 6283.0758*L156/10)*L156^2+124*COS(5.579 + 12566.152*L156/10)*L156^2)/10000000000</f>
        <v>1.01449238341864</v>
      </c>
      <c r="AE156" s="10" t="n">
        <f aca="false">2*959.63/AD156</f>
        <v>1891.8426903635</v>
      </c>
      <c r="AF156" s="0"/>
      <c r="AG156" s="0"/>
    </row>
    <row r="157" customFormat="false" ht="12.8" hidden="false" customHeight="false" outlineLevel="0" collapsed="false">
      <c r="D157" s="28" t="n">
        <f aca="false">K157-INT(275*E157/9)+IF($A$8="leap year",1,2)*INT((E157+9)/12)+30</f>
        <v>5</v>
      </c>
      <c r="E157" s="28" t="n">
        <f aca="false">IF(K157&lt;32,1,INT(9*(IF($A$8="leap year",1,2)+K157)/275+0.98))</f>
        <v>6</v>
      </c>
      <c r="F157" s="20" t="n">
        <f aca="false">ASIN(Y157)*180/PI()</f>
        <v>45.3363622980578</v>
      </c>
      <c r="G157" s="21" t="n">
        <f aca="false">F157+1.02/(TAN($A$10*(F157+10.3/(F157+5.11)))*60)</f>
        <v>45.3530445239425</v>
      </c>
      <c r="H157" s="21" t="n">
        <f aca="false">IF(X157&gt;180,AB157-180,AB157+180)</f>
        <v>249.157851935996</v>
      </c>
      <c r="I157" s="13" t="n">
        <f aca="false">IF(ABS(4*(N157-0.0057183-V157))&lt;20,4*(N157-0.0057183-V157),4*(N157-0.0057183-V157-360))</f>
        <v>1.43520240960964</v>
      </c>
      <c r="J157" s="29" t="n">
        <f aca="false">INT(365.25*(IF(E157&gt;2,$A$5,$A$5-1)+4716))+INT(30.6001*(IF(E157&lt;3,E157+12,E157)+1))+D157+$C$2/24+2-INT(IF(E157&gt;2,$A$5,$A$5-1)/100)+INT(INT(IF(E157&gt;2,$A$5,$A$5-1)/100)/4)-1524.5</f>
        <v>2459736.125</v>
      </c>
      <c r="K157" s="7" t="n">
        <v>156</v>
      </c>
      <c r="L157" s="30" t="n">
        <f aca="false">(J157-2451545)/36525</f>
        <v>0.224260780287474</v>
      </c>
      <c r="M157" s="6" t="n">
        <f aca="false">MOD(357.5291 + 35999.0503*L157 - 0.0001559*L157^2 - 0.00000048*L157^3,360)</f>
        <v>150.704202039962</v>
      </c>
      <c r="N157" s="6" t="n">
        <f aca="false">MOD(280.46645 + 36000.76983*L157 + 0.0003032*L157^2,360)</f>
        <v>74.0271982743707</v>
      </c>
      <c r="O157" s="6" t="n">
        <f aca="false"> MOD((1.9146 - 0.004817*L157 - 0.000014*L157^2)*SIN(M157*$A$10) + (0.019993 - 0.000101*L157)*SIN(2*M157*$A$10) + 0.00029*SIN(3*M157*$A$10),360)</f>
        <v>0.919565870984362</v>
      </c>
      <c r="P157" s="6" t="n">
        <f aca="false">MOD(N157+O157,360)</f>
        <v>74.946764145355</v>
      </c>
      <c r="Q157" s="31" t="n">
        <f aca="false">COS(P157*$A$10)</f>
        <v>0.259716414487532</v>
      </c>
      <c r="R157" s="7" t="n">
        <f aca="false">COS((23.4393-46.815*L157/3600)*$A$10)*SIN(P157*$A$10)</f>
        <v>0.886018092038711</v>
      </c>
      <c r="S157" s="7" t="n">
        <f aca="false">SIN((23.4393-46.815*L157/3600)*$A$10)*SIN(P157*$A$10)</f>
        <v>0.384082445089361</v>
      </c>
      <c r="T157" s="31" t="n">
        <f aca="false">SQRT(1-S157^2)</f>
        <v>0.923298800700065</v>
      </c>
      <c r="U157" s="6" t="n">
        <f aca="false">ATAN(S157/T157)/$A$10</f>
        <v>22.5867891397576</v>
      </c>
      <c r="V157" s="6" t="n">
        <f aca="false">IF(2*ATAN(R157/(Q157+T157))/$A$10&gt;0, 2*ATAN(R157/(Q157+T157))/$A$10, 2*ATAN(R157/(Q157+T157))/$A$10+360)</f>
        <v>73.6626793719683</v>
      </c>
      <c r="W157" s="6" t="n">
        <f aca="false"> MOD(280.46061837 + 360.98564736629*(J157-2451545) + 0.000387933*L157^2 - L157^3/3871000010  + $B$7,360)</f>
        <v>119.021421082318</v>
      </c>
      <c r="X157" s="6" t="n">
        <f aca="false">IF(W157-V157&gt;0,W157-V157,W157-V157+360)</f>
        <v>45.3587417103496</v>
      </c>
      <c r="Y157" s="31" t="n">
        <f aca="false">SIN($A$10*$B$5)*SIN(U157*$A$10) +COS($A$10*$B$5)* COS(U157*$A$10)*COS(X157*$A$10)</f>
        <v>0.711245734396267</v>
      </c>
      <c r="Z157" s="6" t="n">
        <f aca="false">SIN($A$10*X157)</f>
        <v>0.711520245932785</v>
      </c>
      <c r="AA157" s="6" t="n">
        <f aca="false">COS($A$10*X157)*SIN($A$10*$B$5) - TAN($A$10*U157)*COS($A$10*$B$5)</f>
        <v>0.270880291071644</v>
      </c>
      <c r="AB157" s="6" t="n">
        <f aca="false">IF(OR(AND(Z157*AA157&gt;0), AND(Z157&lt;0,AA157&gt;0)), MOD(ATAN2(AA157,Z157)/$A$10+360,360),  ATAN2(AA157,Z157)/$A$10)</f>
        <v>69.1578519359958</v>
      </c>
      <c r="AC157" s="16" t="n">
        <f aca="false">P157-P156</f>
        <v>0.957428499702587</v>
      </c>
      <c r="AD157" s="17" t="n">
        <f aca="false">(100013989+1670700*COS(3.0984635 + 6283.07585*L157/10)+13956*COS(3.05525 + 12566.1517*L157/10)+3084*COS(5.1985 + 77713.7715*L157/10) +1628*COS(1.1739 + 5753.3849*L157/10)+1576*COS(2.8469 + 7860.4194*L157/10)+925*COS(5.453 + 11506.77*L157/10)+542*COS(4.564 + 3930.21*L157/10)+472*COS(3.661 + 5884.927*L157/10)+346*COS(0.964 + 5507.553*L157/10)+329*COS(5.9 + 5223.694*L157/10)+307*COS(0.299 + 5573.143*L157/10)+243*COS(4.273 + 11790.629*L157/10)+212*COS(5.847 + 1577.344*L157/10)+186*COS(5.022 + 10977.079*L157/10)+175*COS(3.012 + 18849.228*L157/10)+110*COS(5.055 + 5486.778*L157/10)+98*COS(0.89 + 6069.78*L157/10)+86*COS(5.69 + 15720.84*L157/10)+86*COS(1.27 + 161000.69*L157/10)+65*COS(0.27 + 17260.15*L157/10)+63*COS(0.92 + 529.69*L157/10)+57*COS(2.01 + 83996.85*L157/10)+56*COS(5.24 + 71430.7*L157/10)+49*COS(3.25 + 2544.31*L157/10)+47*COS(2.58 + 775.52*L157/10)+45*COS(5.54 + 9437.76*L157/10)+43*COS(6.01 + 6275.96*L157/10)+39*COS(5.36 + 4694*L157/10)+38*COS(2.39 + 8827.39*L157/10)+37*COS(0.83 + 19651.05*L157/10)+37*COS(4.9 + 12139.55*L157/10)+36*COS(1.67 + 12036.46*L157/10)+35*COS(1.84 + 2942.46*L157/10)+33*COS(0.24 + 7084.9*L157/10)+32*COS(0.18 + 5088.63*L157/10)+32*COS(1.78 + 398.15*L157/10)+28*COS(1.21 + 6286.6*L157/10)+28*COS(1.9 + 6279.55*L157/10)+26*COS(4.59 + 10447.39*L157/10) +24.6*COS(3.787 + 8429.241*L157/10)+23.6*COS(0.269 + 796.3*L157/10)+27.8*COS(1.899 + 6279.55*L157/10)+23.9*COS(4.996 + 5856.48*L157/10)+20.3*COS(4.653 + 2146.165*L157/10))/100000000 + (103019*COS(1.10749 + 6283.07585*L157/10) +1721*COS(1.0644 + 12566.1517*L157/10) +702*COS(3.142 + 0*L157/10) +32*COS(1.02 + 18849.23*L157/10) +31*COS(2.84 + 5507.55*L157/10) +25*COS(1.32 + 5223.69*L157/10) +18*COS(1.42 + 1577.34*L157/10) +10*COS(5.91 + 10977.08*L157/10) +9*COS(1.42 + 6275.96*L157/10) +9*COS(0.27 + 5486.78*L157/10))*L157/1000000000  + (4359*COS(5.7846 + 6283.0758*L157/10)*L157^2+124*COS(5.579 + 12566.152*L157/10)*L157^2)/10000000000</f>
        <v>1.01462601488426</v>
      </c>
      <c r="AE157" s="10" t="n">
        <f aca="false">2*959.63/AD157</f>
        <v>1891.59352494912</v>
      </c>
      <c r="AF157" s="0"/>
      <c r="AG157" s="0"/>
    </row>
    <row r="158" customFormat="false" ht="12.8" hidden="false" customHeight="false" outlineLevel="0" collapsed="false">
      <c r="D158" s="28" t="n">
        <f aca="false">K158-INT(275*E158/9)+IF($A$8="leap year",1,2)*INT((E158+9)/12)+30</f>
        <v>6</v>
      </c>
      <c r="E158" s="28" t="n">
        <f aca="false">IF(K158&lt;32,1,INT(9*(IF($A$8="leap year",1,2)+K158)/275+0.98))</f>
        <v>6</v>
      </c>
      <c r="F158" s="20" t="n">
        <f aca="false">ASIN(Y158)*180/PI()</f>
        <v>45.4423791848249</v>
      </c>
      <c r="G158" s="21" t="n">
        <f aca="false">F158+1.02/(TAN($A$10*(F158+10.3/(F158+5.11)))*60)</f>
        <v>45.4590000243474</v>
      </c>
      <c r="H158" s="21" t="n">
        <f aca="false">IF(X158&gt;180,AB158-180,AB158+180)</f>
        <v>249.208857121088</v>
      </c>
      <c r="I158" s="13" t="n">
        <f aca="false">IF(ABS(4*(N158-0.0057183-V158))&lt;20,4*(N158-0.0057183-V158),4*(N158-0.0057183-V158-360))</f>
        <v>1.25393659066884</v>
      </c>
      <c r="J158" s="29" t="n">
        <f aca="false">INT(365.25*(IF(E158&gt;2,$A$5,$A$5-1)+4716))+INT(30.6001*(IF(E158&lt;3,E158+12,E158)+1))+D158+$C$2/24+2-INT(IF(E158&gt;2,$A$5,$A$5-1)/100)+INT(INT(IF(E158&gt;2,$A$5,$A$5-1)/100)/4)-1524.5</f>
        <v>2459737.125</v>
      </c>
      <c r="K158" s="7" t="n">
        <v>157</v>
      </c>
      <c r="L158" s="30" t="n">
        <f aca="false">(J158-2451545)/36525</f>
        <v>0.224288158795346</v>
      </c>
      <c r="M158" s="6" t="n">
        <f aca="false">MOD(357.5291 + 35999.0503*L158 - 0.0001559*L158^2 - 0.00000048*L158^3,360)</f>
        <v>151.689802320045</v>
      </c>
      <c r="N158" s="6" t="n">
        <f aca="false">MOD(280.46645 + 36000.76983*L158 + 0.0003032*L158^2,360)</f>
        <v>75.012845638259</v>
      </c>
      <c r="O158" s="6" t="n">
        <f aca="false"> MOD((1.9146 - 0.004817*L158 - 0.000014*L158^2)*SIN(M158*$A$10) + (0.019993 - 0.000101*L158)*SIN(2*M158*$A$10) + 0.00029*SIN(3*M158*$A$10),360)</f>
        <v>0.891089353466855</v>
      </c>
      <c r="P158" s="6" t="n">
        <f aca="false">MOD(N158+O158,360)</f>
        <v>75.9039349917259</v>
      </c>
      <c r="Q158" s="31" t="n">
        <f aca="false">COS(P158*$A$10)</f>
        <v>0.243548401796541</v>
      </c>
      <c r="R158" s="7" t="n">
        <f aca="false">COS((23.4393-46.815*L158/3600)*$A$10)*SIN(P158*$A$10)</f>
        <v>0.889875103329518</v>
      </c>
      <c r="S158" s="7" t="n">
        <f aca="false">SIN((23.4393-46.815*L158/3600)*$A$10)*SIN(P158*$A$10)</f>
        <v>0.385754425064225</v>
      </c>
      <c r="T158" s="31" t="n">
        <f aca="false">SQRT(1-S158^2)</f>
        <v>0.922601497691917</v>
      </c>
      <c r="U158" s="6" t="n">
        <f aca="false">ATAN(S158/T158)/$A$10</f>
        <v>22.6905838786988</v>
      </c>
      <c r="V158" s="6" t="n">
        <f aca="false">IF(2*ATAN(R158/(Q158+T158))/$A$10&gt;0, 2*ATAN(R158/(Q158+T158))/$A$10, 2*ATAN(R158/(Q158+T158))/$A$10+360)</f>
        <v>74.6936431905918</v>
      </c>
      <c r="W158" s="6" t="n">
        <f aca="false"> MOD(280.46061837 + 360.98564736629*(J158-2451545) + 0.000387933*L158^2 - L158^3/3871000010  + $B$7,360)</f>
        <v>120.007068453357</v>
      </c>
      <c r="X158" s="6" t="n">
        <f aca="false">IF(W158-V158&gt;0,W158-V158,W158-V158+360)</f>
        <v>45.3134252627648</v>
      </c>
      <c r="Y158" s="31" t="n">
        <f aca="false">SIN($A$10*$B$5)*SIN(U158*$A$10) +COS($A$10*$B$5)* COS(U158*$A$10)*COS(X158*$A$10)</f>
        <v>0.712545203107854</v>
      </c>
      <c r="Z158" s="6" t="n">
        <f aca="false">SIN($A$10*X158)</f>
        <v>0.710964270315434</v>
      </c>
      <c r="AA158" s="6" t="n">
        <f aca="false">COS($A$10*X158)*SIN($A$10*$B$5) - TAN($A$10*U158)*COS($A$10*$B$5)</f>
        <v>0.269944234778889</v>
      </c>
      <c r="AB158" s="6" t="n">
        <f aca="false">IF(OR(AND(Z158*AA158&gt;0), AND(Z158&lt;0,AA158&gt;0)), MOD(ATAN2(AA158,Z158)/$A$10+360,360),  ATAN2(AA158,Z158)/$A$10)</f>
        <v>69.2088571210883</v>
      </c>
      <c r="AC158" s="16" t="n">
        <f aca="false">P158-P157</f>
        <v>0.957170846370843</v>
      </c>
      <c r="AD158" s="17" t="n">
        <f aca="false">(100013989+1670700*COS(3.0984635 + 6283.07585*L158/10)+13956*COS(3.05525 + 12566.1517*L158/10)+3084*COS(5.1985 + 77713.7715*L158/10) +1628*COS(1.1739 + 5753.3849*L158/10)+1576*COS(2.8469 + 7860.4194*L158/10)+925*COS(5.453 + 11506.77*L158/10)+542*COS(4.564 + 3930.21*L158/10)+472*COS(3.661 + 5884.927*L158/10)+346*COS(0.964 + 5507.553*L158/10)+329*COS(5.9 + 5223.694*L158/10)+307*COS(0.299 + 5573.143*L158/10)+243*COS(4.273 + 11790.629*L158/10)+212*COS(5.847 + 1577.344*L158/10)+186*COS(5.022 + 10977.079*L158/10)+175*COS(3.012 + 18849.228*L158/10)+110*COS(5.055 + 5486.778*L158/10)+98*COS(0.89 + 6069.78*L158/10)+86*COS(5.69 + 15720.84*L158/10)+86*COS(1.27 + 161000.69*L158/10)+65*COS(0.27 + 17260.15*L158/10)+63*COS(0.92 + 529.69*L158/10)+57*COS(2.01 + 83996.85*L158/10)+56*COS(5.24 + 71430.7*L158/10)+49*COS(3.25 + 2544.31*L158/10)+47*COS(2.58 + 775.52*L158/10)+45*COS(5.54 + 9437.76*L158/10)+43*COS(6.01 + 6275.96*L158/10)+39*COS(5.36 + 4694*L158/10)+38*COS(2.39 + 8827.39*L158/10)+37*COS(0.83 + 19651.05*L158/10)+37*COS(4.9 + 12139.55*L158/10)+36*COS(1.67 + 12036.46*L158/10)+35*COS(1.84 + 2942.46*L158/10)+33*COS(0.24 + 7084.9*L158/10)+32*COS(0.18 + 5088.63*L158/10)+32*COS(1.78 + 398.15*L158/10)+28*COS(1.21 + 6286.6*L158/10)+28*COS(1.9 + 6279.55*L158/10)+26*COS(4.59 + 10447.39*L158/10) +24.6*COS(3.787 + 8429.241*L158/10)+23.6*COS(0.269 + 796.3*L158/10)+27.8*COS(1.899 + 6279.55*L158/10)+23.9*COS(4.996 + 5856.48*L158/10)+20.3*COS(4.653 + 2146.165*L158/10))/100000000 + (103019*COS(1.10749 + 6283.07585*L158/10) +1721*COS(1.0644 + 12566.1517*L158/10) +702*COS(3.142 + 0*L158/10) +32*COS(1.02 + 18849.23*L158/10) +31*COS(2.84 + 5507.55*L158/10) +25*COS(1.32 + 5223.69*L158/10) +18*COS(1.42 + 1577.34*L158/10) +10*COS(5.91 + 10977.08*L158/10) +9*COS(1.42 + 6275.96*L158/10) +9*COS(0.27 + 5486.78*L158/10))*L158/1000000000  + (4359*COS(5.7846 + 6283.0758*L158/10)*L158^2+124*COS(5.579 + 12566.152*L158/10)*L158^2)/10000000000</f>
        <v>1.01475491071368</v>
      </c>
      <c r="AE158" s="10" t="n">
        <f aca="false">2*959.63/AD158</f>
        <v>1891.35325164396</v>
      </c>
      <c r="AF158" s="0"/>
      <c r="AG158" s="0"/>
    </row>
    <row r="159" customFormat="false" ht="12.8" hidden="false" customHeight="false" outlineLevel="0" collapsed="false">
      <c r="D159" s="28" t="n">
        <f aca="false">K159-INT(275*E159/9)+IF($A$8="leap year",1,2)*INT((E159+9)/12)+30</f>
        <v>7</v>
      </c>
      <c r="E159" s="28" t="n">
        <f aca="false">IF(K159&lt;32,1,INT(9*(IF($A$8="leap year",1,2)+K159)/275+0.98))</f>
        <v>6</v>
      </c>
      <c r="F159" s="20" t="n">
        <f aca="false">ASIN(Y159)*180/PI()</f>
        <v>45.5440576312861</v>
      </c>
      <c r="G159" s="21" t="n">
        <f aca="false">F159+1.02/(TAN($A$10*(F159+10.3/(F159+5.11)))*60)</f>
        <v>45.560619802997</v>
      </c>
      <c r="H159" s="21" t="n">
        <f aca="false">IF(X159&gt;180,AB159-180,AB159+180)</f>
        <v>249.252714870543</v>
      </c>
      <c r="I159" s="13" t="n">
        <f aca="false">IF(ABS(4*(N159-0.0057183-V159))&lt;20,4*(N159-0.0057183-V159),4*(N159-0.0057183-V159-360))</f>
        <v>1.06769596441939</v>
      </c>
      <c r="J159" s="29" t="n">
        <f aca="false">INT(365.25*(IF(E159&gt;2,$A$5,$A$5-1)+4716))+INT(30.6001*(IF(E159&lt;3,E159+12,E159)+1))+D159+$C$2/24+2-INT(IF(E159&gt;2,$A$5,$A$5-1)/100)+INT(INT(IF(E159&gt;2,$A$5,$A$5-1)/100)/4)-1524.5</f>
        <v>2459738.125</v>
      </c>
      <c r="K159" s="7" t="n">
        <v>158</v>
      </c>
      <c r="L159" s="30" t="n">
        <f aca="false">(J159-2451545)/36525</f>
        <v>0.224315537303217</v>
      </c>
      <c r="M159" s="6" t="n">
        <f aca="false">MOD(357.5291 + 35999.0503*L159 - 0.0001559*L159^2 - 0.00000048*L159^3,360)</f>
        <v>152.675402600125</v>
      </c>
      <c r="N159" s="6" t="n">
        <f aca="false">MOD(280.46645 + 36000.76983*L159 + 0.0003032*L159^2,360)</f>
        <v>75.9984930021456</v>
      </c>
      <c r="O159" s="6" t="n">
        <f aca="false"> MOD((1.9146 - 0.004817*L159 - 0.000014*L159^2)*SIN(M159*$A$10) + (0.019993 - 0.000101*L159)*SIN(2*M159*$A$10) + 0.00029*SIN(3*M159*$A$10),360)</f>
        <v>0.862363284378968</v>
      </c>
      <c r="P159" s="6" t="n">
        <f aca="false">MOD(N159+O159,360)</f>
        <v>76.8608562865245</v>
      </c>
      <c r="Q159" s="31" t="n">
        <f aca="false">COS(P159*$A$10)</f>
        <v>0.227316661900069</v>
      </c>
      <c r="R159" s="7" t="n">
        <f aca="false">COS((23.4393-46.815*L159/3600)*$A$10)*SIN(P159*$A$10)</f>
        <v>0.893482862854949</v>
      </c>
      <c r="S159" s="7" t="n">
        <f aca="false">SIN((23.4393-46.815*L159/3600)*$A$10)*SIN(P159*$A$10)</f>
        <v>0.387318356145347</v>
      </c>
      <c r="T159" s="31" t="n">
        <f aca="false">SQRT(1-S159^2)</f>
        <v>0.921946034750877</v>
      </c>
      <c r="U159" s="6" t="n">
        <f aca="false">ATAN(S159/T159)/$A$10</f>
        <v>22.787742262909</v>
      </c>
      <c r="V159" s="6" t="n">
        <f aca="false">IF(2*ATAN(R159/(Q159+T159))/$A$10&gt;0, 2*ATAN(R159/(Q159+T159))/$A$10, 2*ATAN(R159/(Q159+T159))/$A$10+360)</f>
        <v>75.7258507110407</v>
      </c>
      <c r="W159" s="6" t="n">
        <f aca="false"> MOD(280.46061837 + 360.98564736629*(J159-2451545) + 0.000387933*L159^2 - L159^3/3871000010  + $B$7,360)</f>
        <v>120.992715824395</v>
      </c>
      <c r="X159" s="6" t="n">
        <f aca="false">IF(W159-V159&gt;0,W159-V159,W159-V159+360)</f>
        <v>45.2668651133547</v>
      </c>
      <c r="Y159" s="31" t="n">
        <f aca="false">SIN($A$10*$B$5)*SIN(U159*$A$10) +COS($A$10*$B$5)* COS(U159*$A$10)*COS(X159*$A$10)</f>
        <v>0.713789202921898</v>
      </c>
      <c r="Z159" s="6" t="n">
        <f aca="false">SIN($A$10*X159)</f>
        <v>0.710392572824942</v>
      </c>
      <c r="AA159" s="6" t="n">
        <f aca="false">COS($A$10*X159)*SIN($A$10*$B$5) - TAN($A$10*U159)*COS($A$10*$B$5)</f>
        <v>0.269105177906043</v>
      </c>
      <c r="AB159" s="6" t="n">
        <f aca="false">IF(OR(AND(Z159*AA159&gt;0), AND(Z159&lt;0,AA159&gt;0)), MOD(ATAN2(AA159,Z159)/$A$10+360,360),  ATAN2(AA159,Z159)/$A$10)</f>
        <v>69.2527148705433</v>
      </c>
      <c r="AC159" s="16" t="n">
        <f aca="false">P159-P158</f>
        <v>0.956921294798647</v>
      </c>
      <c r="AD159" s="17" t="n">
        <f aca="false">(100013989+1670700*COS(3.0984635 + 6283.07585*L159/10)+13956*COS(3.05525 + 12566.1517*L159/10)+3084*COS(5.1985 + 77713.7715*L159/10) +1628*COS(1.1739 + 5753.3849*L159/10)+1576*COS(2.8469 + 7860.4194*L159/10)+925*COS(5.453 + 11506.77*L159/10)+542*COS(4.564 + 3930.21*L159/10)+472*COS(3.661 + 5884.927*L159/10)+346*COS(0.964 + 5507.553*L159/10)+329*COS(5.9 + 5223.694*L159/10)+307*COS(0.299 + 5573.143*L159/10)+243*COS(4.273 + 11790.629*L159/10)+212*COS(5.847 + 1577.344*L159/10)+186*COS(5.022 + 10977.079*L159/10)+175*COS(3.012 + 18849.228*L159/10)+110*COS(5.055 + 5486.778*L159/10)+98*COS(0.89 + 6069.78*L159/10)+86*COS(5.69 + 15720.84*L159/10)+86*COS(1.27 + 161000.69*L159/10)+65*COS(0.27 + 17260.15*L159/10)+63*COS(0.92 + 529.69*L159/10)+57*COS(2.01 + 83996.85*L159/10)+56*COS(5.24 + 71430.7*L159/10)+49*COS(3.25 + 2544.31*L159/10)+47*COS(2.58 + 775.52*L159/10)+45*COS(5.54 + 9437.76*L159/10)+43*COS(6.01 + 6275.96*L159/10)+39*COS(5.36 + 4694*L159/10)+38*COS(2.39 + 8827.39*L159/10)+37*COS(0.83 + 19651.05*L159/10)+37*COS(4.9 + 12139.55*L159/10)+36*COS(1.67 + 12036.46*L159/10)+35*COS(1.84 + 2942.46*L159/10)+33*COS(0.24 + 7084.9*L159/10)+32*COS(0.18 + 5088.63*L159/10)+32*COS(1.78 + 398.15*L159/10)+28*COS(1.21 + 6286.6*L159/10)+28*COS(1.9 + 6279.55*L159/10)+26*COS(4.59 + 10447.39*L159/10) +24.6*COS(3.787 + 8429.241*L159/10)+23.6*COS(0.269 + 796.3*L159/10)+27.8*COS(1.899 + 6279.55*L159/10)+23.9*COS(4.996 + 5856.48*L159/10)+20.3*COS(4.653 + 2146.165*L159/10))/100000000 + (103019*COS(1.10749 + 6283.07585*L159/10) +1721*COS(1.0644 + 12566.1517*L159/10) +702*COS(3.142 + 0*L159/10) +32*COS(1.02 + 18849.23*L159/10) +31*COS(2.84 + 5507.55*L159/10) +25*COS(1.32 + 5223.69*L159/10) +18*COS(1.42 + 1577.34*L159/10) +10*COS(5.91 + 10977.08*L159/10) +9*COS(1.42 + 6275.96*L159/10) +9*COS(0.27 + 5486.78*L159/10))*L159/1000000000  + (4359*COS(5.7846 + 6283.0758*L159/10)*L159^2+124*COS(5.579 + 12566.152*L159/10)*L159^2)/10000000000</f>
        <v>1.01487927864025</v>
      </c>
      <c r="AE159" s="10" t="n">
        <f aca="false">2*959.63/AD159</f>
        <v>1891.121476607</v>
      </c>
      <c r="AF159" s="0"/>
      <c r="AG159" s="0"/>
    </row>
    <row r="160" customFormat="false" ht="12.8" hidden="false" customHeight="false" outlineLevel="0" collapsed="false">
      <c r="D160" s="28" t="n">
        <f aca="false">K160-INT(275*E160/9)+IF($A$8="leap year",1,2)*INT((E160+9)/12)+30</f>
        <v>8</v>
      </c>
      <c r="E160" s="28" t="n">
        <f aca="false">IF(K160&lt;32,1,INT(9*(IF($A$8="leap year",1,2)+K160)/275+0.98))</f>
        <v>6</v>
      </c>
      <c r="F160" s="20" t="n">
        <f aca="false">ASIN(Y160)*180/PI()</f>
        <v>45.6413324316655</v>
      </c>
      <c r="G160" s="21" t="n">
        <f aca="false">F160+1.02/(TAN($A$10*(F160+10.3/(F160+5.11)))*60)</f>
        <v>45.6578386643618</v>
      </c>
      <c r="H160" s="21" t="n">
        <f aca="false">IF(X160&gt;180,AB160-180,AB160+180)</f>
        <v>249.289424232906</v>
      </c>
      <c r="I160" s="13" t="n">
        <f aca="false">IF(ABS(4*(N160-0.0057183-V160))&lt;20,4*(N160-0.0057183-V160),4*(N160-0.0057183-V160-360))</f>
        <v>0.87681397622805</v>
      </c>
      <c r="J160" s="29" t="n">
        <f aca="false">INT(365.25*(IF(E160&gt;2,$A$5,$A$5-1)+4716))+INT(30.6001*(IF(E160&lt;3,E160+12,E160)+1))+D160+$C$2/24+2-INT(IF(E160&gt;2,$A$5,$A$5-1)/100)+INT(INT(IF(E160&gt;2,$A$5,$A$5-1)/100)/4)-1524.5</f>
        <v>2459739.125</v>
      </c>
      <c r="K160" s="7" t="n">
        <v>159</v>
      </c>
      <c r="L160" s="30" t="n">
        <f aca="false">(J160-2451545)/36525</f>
        <v>0.224342915811088</v>
      </c>
      <c r="M160" s="6" t="n">
        <f aca="false">MOD(357.5291 + 35999.0503*L160 - 0.0001559*L160^2 - 0.00000048*L160^3,360)</f>
        <v>153.661002880206</v>
      </c>
      <c r="N160" s="6" t="n">
        <f aca="false">MOD(280.46645 + 36000.76983*L160 + 0.0003032*L160^2,360)</f>
        <v>76.9841403660357</v>
      </c>
      <c r="O160" s="6" t="n">
        <f aca="false"> MOD((1.9146 - 0.004817*L160 - 0.000014*L160^2)*SIN(M160*$A$10) + (0.019993 - 0.000101*L160)*SIN(2*M160*$A$10) + 0.00029*SIN(3*M160*$A$10),360)</f>
        <v>0.833395823627251</v>
      </c>
      <c r="P160" s="6" t="n">
        <f aca="false">MOD(N160+O160,360)</f>
        <v>77.817536189663</v>
      </c>
      <c r="Q160" s="31" t="n">
        <f aca="false">COS(P160*$A$10)</f>
        <v>0.211025634501556</v>
      </c>
      <c r="R160" s="7" t="n">
        <f aca="false">COS((23.4393-46.815*L160/3600)*$A$10)*SIN(P160*$A$10)</f>
        <v>0.896840586447922</v>
      </c>
      <c r="S160" s="7" t="n">
        <f aca="false">SIN((23.4393-46.815*L160/3600)*$A$10)*SIN(P160*$A$10)</f>
        <v>0.388773898407497</v>
      </c>
      <c r="T160" s="31" t="n">
        <f aca="false">SQRT(1-S160^2)</f>
        <v>0.921333194841604</v>
      </c>
      <c r="U160" s="6" t="n">
        <f aca="false">ATAN(S160/T160)/$A$10</f>
        <v>22.8782292709015</v>
      </c>
      <c r="V160" s="6" t="n">
        <f aca="false">IF(2*ATAN(R160/(Q160+T160))/$A$10&gt;0, 2*ATAN(R160/(Q160+T160))/$A$10, 2*ATAN(R160/(Q160+T160))/$A$10+360)</f>
        <v>76.7592185719787</v>
      </c>
      <c r="W160" s="6" t="n">
        <f aca="false"> MOD(280.46061837 + 360.98564736629*(J160-2451545) + 0.000387933*L160^2 - L160^3/3871000010  + $B$7,360)</f>
        <v>121.9783631959</v>
      </c>
      <c r="X160" s="6" t="n">
        <f aca="false">IF(W160-V160&gt;0,W160-V160,W160-V160+360)</f>
        <v>45.2191446239212</v>
      </c>
      <c r="Y160" s="31" t="n">
        <f aca="false">SIN($A$10*$B$5)*SIN(U160*$A$10) +COS($A$10*$B$5)* COS(U160*$A$10)*COS(X160*$A$10)</f>
        <v>0.714977221736027</v>
      </c>
      <c r="Z160" s="6" t="n">
        <f aca="false">SIN($A$10*X160)</f>
        <v>0.709806141086055</v>
      </c>
      <c r="AA160" s="6" t="n">
        <f aca="false">COS($A$10*X160)*SIN($A$10*$B$5) - TAN($A$10*U160)*COS($A$10*$B$5)</f>
        <v>0.268363125302885</v>
      </c>
      <c r="AB160" s="6" t="n">
        <f aca="false">IF(OR(AND(Z160*AA160&gt;0), AND(Z160&lt;0,AA160&gt;0)), MOD(ATAN2(AA160,Z160)/$A$10+360,360),  ATAN2(AA160,Z160)/$A$10)</f>
        <v>69.2894242329058</v>
      </c>
      <c r="AC160" s="16" t="n">
        <f aca="false">P160-P159</f>
        <v>0.956679903138451</v>
      </c>
      <c r="AD160" s="17" t="n">
        <f aca="false">(100013989+1670700*COS(3.0984635 + 6283.07585*L160/10)+13956*COS(3.05525 + 12566.1517*L160/10)+3084*COS(5.1985 + 77713.7715*L160/10) +1628*COS(1.1739 + 5753.3849*L160/10)+1576*COS(2.8469 + 7860.4194*L160/10)+925*COS(5.453 + 11506.77*L160/10)+542*COS(4.564 + 3930.21*L160/10)+472*COS(3.661 + 5884.927*L160/10)+346*COS(0.964 + 5507.553*L160/10)+329*COS(5.9 + 5223.694*L160/10)+307*COS(0.299 + 5573.143*L160/10)+243*COS(4.273 + 11790.629*L160/10)+212*COS(5.847 + 1577.344*L160/10)+186*COS(5.022 + 10977.079*L160/10)+175*COS(3.012 + 18849.228*L160/10)+110*COS(5.055 + 5486.778*L160/10)+98*COS(0.89 + 6069.78*L160/10)+86*COS(5.69 + 15720.84*L160/10)+86*COS(1.27 + 161000.69*L160/10)+65*COS(0.27 + 17260.15*L160/10)+63*COS(0.92 + 529.69*L160/10)+57*COS(2.01 + 83996.85*L160/10)+56*COS(5.24 + 71430.7*L160/10)+49*COS(3.25 + 2544.31*L160/10)+47*COS(2.58 + 775.52*L160/10)+45*COS(5.54 + 9437.76*L160/10)+43*COS(6.01 + 6275.96*L160/10)+39*COS(5.36 + 4694*L160/10)+38*COS(2.39 + 8827.39*L160/10)+37*COS(0.83 + 19651.05*L160/10)+37*COS(4.9 + 12139.55*L160/10)+36*COS(1.67 + 12036.46*L160/10)+35*COS(1.84 + 2942.46*L160/10)+33*COS(0.24 + 7084.9*L160/10)+32*COS(0.18 + 5088.63*L160/10)+32*COS(1.78 + 398.15*L160/10)+28*COS(1.21 + 6286.6*L160/10)+28*COS(1.9 + 6279.55*L160/10)+26*COS(4.59 + 10447.39*L160/10) +24.6*COS(3.787 + 8429.241*L160/10)+23.6*COS(0.269 + 796.3*L160/10)+27.8*COS(1.899 + 6279.55*L160/10)+23.9*COS(4.996 + 5856.48*L160/10)+20.3*COS(4.653 + 2146.165*L160/10))/100000000 + (103019*COS(1.10749 + 6283.07585*L160/10) +1721*COS(1.0644 + 12566.1517*L160/10) +702*COS(3.142 + 0*L160/10) +32*COS(1.02 + 18849.23*L160/10) +31*COS(2.84 + 5507.55*L160/10) +25*COS(1.32 + 5223.69*L160/10) +18*COS(1.42 + 1577.34*L160/10) +10*COS(5.91 + 10977.08*L160/10) +9*COS(1.42 + 6275.96*L160/10) +9*COS(0.27 + 5486.78*L160/10))*L160/1000000000  + (4359*COS(5.7846 + 6283.0758*L160/10)*L160^2+124*COS(5.579 + 12566.152*L160/10)*L160^2)/10000000000</f>
        <v>1.01499936063203</v>
      </c>
      <c r="AE160" s="10" t="n">
        <f aca="false">2*959.63/AD160</f>
        <v>1890.8977428369</v>
      </c>
      <c r="AF160" s="0"/>
      <c r="AG160" s="0"/>
    </row>
    <row r="161" customFormat="false" ht="12.8" hidden="false" customHeight="false" outlineLevel="0" collapsed="false">
      <c r="D161" s="28" t="n">
        <f aca="false">K161-INT(275*E161/9)+IF($A$8="leap year",1,2)*INT((E161+9)/12)+30</f>
        <v>9</v>
      </c>
      <c r="E161" s="28" t="n">
        <f aca="false">IF(K161&lt;32,1,INT(9*(IF($A$8="leap year",1,2)+K161)/275+0.98))</f>
        <v>6</v>
      </c>
      <c r="F161" s="20" t="n">
        <f aca="false">ASIN(Y161)*180/PI()</f>
        <v>45.7341379491066</v>
      </c>
      <c r="G161" s="21" t="n">
        <f aca="false">F161+1.02/(TAN($A$10*(F161+10.3/(F161+5.11)))*60)</f>
        <v>45.7505909830614</v>
      </c>
      <c r="H161" s="21" t="n">
        <f aca="false">IF(X161&gt;180,AB161-180,AB161+180)</f>
        <v>249.318990958971</v>
      </c>
      <c r="I161" s="13" t="n">
        <f aca="false">IF(ABS(4*(N161-0.0057183-V161))&lt;20,4*(N161-0.0057183-V161),4*(N161-0.0057183-V161-360))</f>
        <v>0.681632521487586</v>
      </c>
      <c r="J161" s="29" t="n">
        <f aca="false">INT(365.25*(IF(E161&gt;2,$A$5,$A$5-1)+4716))+INT(30.6001*(IF(E161&lt;3,E161+12,E161)+1))+D161+$C$2/24+2-INT(IF(E161&gt;2,$A$5,$A$5-1)/100)+INT(INT(IF(E161&gt;2,$A$5,$A$5-1)/100)/4)-1524.5</f>
        <v>2459740.125</v>
      </c>
      <c r="K161" s="7" t="n">
        <v>160</v>
      </c>
      <c r="L161" s="30" t="n">
        <f aca="false">(J161-2451545)/36525</f>
        <v>0.22437029431896</v>
      </c>
      <c r="M161" s="6" t="n">
        <f aca="false">MOD(357.5291 + 35999.0503*L161 - 0.0001559*L161^2 - 0.00000048*L161^3,360)</f>
        <v>154.646603160287</v>
      </c>
      <c r="N161" s="6" t="n">
        <f aca="false">MOD(280.46645 + 36000.76983*L161 + 0.0003032*L161^2,360)</f>
        <v>77.9697877299259</v>
      </c>
      <c r="O161" s="6" t="n">
        <f aca="false"> MOD((1.9146 - 0.004817*L161 - 0.000014*L161^2)*SIN(M161*$A$10) + (0.019993 - 0.000101*L161)*SIN(2*M161*$A$10) + 0.00029*SIN(3*M161*$A$10),360)</f>
        <v>0.804195187243844</v>
      </c>
      <c r="P161" s="6" t="n">
        <f aca="false">MOD(N161+O161,360)</f>
        <v>78.7739829171697</v>
      </c>
      <c r="Q161" s="31" t="n">
        <f aca="false">COS(P161*$A$10)</f>
        <v>0.194679766982413</v>
      </c>
      <c r="R161" s="7" t="n">
        <f aca="false">COS((23.4393-46.815*L161/3600)*$A$10)*SIN(P161*$A$10)</f>
        <v>0.899947552520837</v>
      </c>
      <c r="S161" s="7" t="n">
        <f aca="false">SIN((23.4393-46.815*L161/3600)*$A$10)*SIN(P161*$A$10)</f>
        <v>0.390120739053218</v>
      </c>
      <c r="T161" s="31" t="n">
        <f aca="false">SQRT(1-S161^2)</f>
        <v>0.920763709624011</v>
      </c>
      <c r="U161" s="6" t="n">
        <f aca="false">ATAN(S161/T161)/$A$10</f>
        <v>22.9620123452216</v>
      </c>
      <c r="V161" s="6" t="n">
        <f aca="false">IF(2*ATAN(R161/(Q161+T161))/$A$10&gt;0, 2*ATAN(R161/(Q161+T161))/$A$10, 2*ATAN(R161/(Q161+T161))/$A$10+360)</f>
        <v>77.793661299554</v>
      </c>
      <c r="W161" s="6" t="n">
        <f aca="false"> MOD(280.46061837 + 360.98564736629*(J161-2451545) + 0.000387933*L161^2 - L161^3/3871000010  + $B$7,360)</f>
        <v>122.964010566939</v>
      </c>
      <c r="X161" s="6" t="n">
        <f aca="false">IF(W161-V161&gt;0,W161-V161,W161-V161+360)</f>
        <v>45.1703492673847</v>
      </c>
      <c r="Y161" s="31" t="n">
        <f aca="false">SIN($A$10*$B$5)*SIN(U161*$A$10) +COS($A$10*$B$5)* COS(U161*$A$10)*COS(X161*$A$10)</f>
        <v>0.71610873616753</v>
      </c>
      <c r="Z161" s="6" t="n">
        <f aca="false">SIN($A$10*X161)</f>
        <v>0.709205991284015</v>
      </c>
      <c r="AA161" s="6" t="n">
        <f aca="false">COS($A$10*X161)*SIN($A$10*$B$5) - TAN($A$10*U161)*COS($A$10*$B$5)</f>
        <v>0.2677180120608</v>
      </c>
      <c r="AB161" s="6" t="n">
        <f aca="false">IF(OR(AND(Z161*AA161&gt;0), AND(Z161&lt;0,AA161&gt;0)), MOD(ATAN2(AA161,Z161)/$A$10+360,360),  ATAN2(AA161,Z161)/$A$10)</f>
        <v>69.3189909589709</v>
      </c>
      <c r="AC161" s="16" t="n">
        <f aca="false">P161-P160</f>
        <v>0.956446727506759</v>
      </c>
      <c r="AD161" s="17" t="n">
        <f aca="false">(100013989+1670700*COS(3.0984635 + 6283.07585*L161/10)+13956*COS(3.05525 + 12566.1517*L161/10)+3084*COS(5.1985 + 77713.7715*L161/10) +1628*COS(1.1739 + 5753.3849*L161/10)+1576*COS(2.8469 + 7860.4194*L161/10)+925*COS(5.453 + 11506.77*L161/10)+542*COS(4.564 + 3930.21*L161/10)+472*COS(3.661 + 5884.927*L161/10)+346*COS(0.964 + 5507.553*L161/10)+329*COS(5.9 + 5223.694*L161/10)+307*COS(0.299 + 5573.143*L161/10)+243*COS(4.273 + 11790.629*L161/10)+212*COS(5.847 + 1577.344*L161/10)+186*COS(5.022 + 10977.079*L161/10)+175*COS(3.012 + 18849.228*L161/10)+110*COS(5.055 + 5486.778*L161/10)+98*COS(0.89 + 6069.78*L161/10)+86*COS(5.69 + 15720.84*L161/10)+86*COS(1.27 + 161000.69*L161/10)+65*COS(0.27 + 17260.15*L161/10)+63*COS(0.92 + 529.69*L161/10)+57*COS(2.01 + 83996.85*L161/10)+56*COS(5.24 + 71430.7*L161/10)+49*COS(3.25 + 2544.31*L161/10)+47*COS(2.58 + 775.52*L161/10)+45*COS(5.54 + 9437.76*L161/10)+43*COS(6.01 + 6275.96*L161/10)+39*COS(5.36 + 4694*L161/10)+38*COS(2.39 + 8827.39*L161/10)+37*COS(0.83 + 19651.05*L161/10)+37*COS(4.9 + 12139.55*L161/10)+36*COS(1.67 + 12036.46*L161/10)+35*COS(1.84 + 2942.46*L161/10)+33*COS(0.24 + 7084.9*L161/10)+32*COS(0.18 + 5088.63*L161/10)+32*COS(1.78 + 398.15*L161/10)+28*COS(1.21 + 6286.6*L161/10)+28*COS(1.9 + 6279.55*L161/10)+26*COS(4.59 + 10447.39*L161/10) +24.6*COS(3.787 + 8429.241*L161/10)+23.6*COS(0.269 + 796.3*L161/10)+27.8*COS(1.899 + 6279.55*L161/10)+23.9*COS(4.996 + 5856.48*L161/10)+20.3*COS(4.653 + 2146.165*L161/10))/100000000 + (103019*COS(1.10749 + 6283.07585*L161/10) +1721*COS(1.0644 + 12566.1517*L161/10) +702*COS(3.142 + 0*L161/10) +32*COS(1.02 + 18849.23*L161/10) +31*COS(2.84 + 5507.55*L161/10) +25*COS(1.32 + 5223.69*L161/10) +18*COS(1.42 + 1577.34*L161/10) +10*COS(5.91 + 10977.08*L161/10) +9*COS(1.42 + 6275.96*L161/10) +9*COS(0.27 + 5486.78*L161/10))*L161/1000000000  + (4359*COS(5.7846 + 6283.0758*L161/10)*L161^2+124*COS(5.579 + 12566.152*L161/10)*L161^2)/10000000000</f>
        <v>1.01511542327905</v>
      </c>
      <c r="AE161" s="10" t="n">
        <f aca="false">2*959.63/AD161</f>
        <v>1890.68154811437</v>
      </c>
      <c r="AF161" s="0"/>
      <c r="AG161" s="0"/>
    </row>
    <row r="162" customFormat="false" ht="12.8" hidden="false" customHeight="false" outlineLevel="0" collapsed="false">
      <c r="D162" s="28" t="n">
        <f aca="false">K162-INT(275*E162/9)+IF($A$8="leap year",1,2)*INT((E162+9)/12)+30</f>
        <v>10</v>
      </c>
      <c r="E162" s="28" t="n">
        <f aca="false">IF(K162&lt;32,1,INT(9*(IF($A$8="leap year",1,2)+K162)/275+0.98))</f>
        <v>6</v>
      </c>
      <c r="F162" s="20" t="n">
        <f aca="false">ASIN(Y162)*180/PI()</f>
        <v>45.82240820091</v>
      </c>
      <c r="G162" s="21" t="n">
        <f aca="false">F162+1.02/(TAN($A$10*(F162+10.3/(F162+5.11)))*60)</f>
        <v>45.8388107890722</v>
      </c>
      <c r="H162" s="21" t="n">
        <f aca="false">IF(X162&gt;180,AB162-180,AB162+180)</f>
        <v>249.341427594558</v>
      </c>
      <c r="I162" s="13" t="n">
        <f aca="false">IF(ABS(4*(N162-0.0057183-V162))&lt;20,4*(N162-0.0057183-V162),4*(N162-0.0057183-V162-360))</f>
        <v>0.482501401226045</v>
      </c>
      <c r="J162" s="29" t="n">
        <f aca="false">INT(365.25*(IF(E162&gt;2,$A$5,$A$5-1)+4716))+INT(30.6001*(IF(E162&lt;3,E162+12,E162)+1))+D162+$C$2/24+2-INT(IF(E162&gt;2,$A$5,$A$5-1)/100)+INT(INT(IF(E162&gt;2,$A$5,$A$5-1)/100)/4)-1524.5</f>
        <v>2459741.125</v>
      </c>
      <c r="K162" s="7" t="n">
        <v>161</v>
      </c>
      <c r="L162" s="30" t="n">
        <f aca="false">(J162-2451545)/36525</f>
        <v>0.224397672826831</v>
      </c>
      <c r="M162" s="6" t="n">
        <f aca="false">MOD(357.5291 + 35999.0503*L162 - 0.0001559*L162^2 - 0.00000048*L162^3,360)</f>
        <v>155.632203440367</v>
      </c>
      <c r="N162" s="6" t="n">
        <f aca="false">MOD(280.46645 + 36000.76983*L162 + 0.0003032*L162^2,360)</f>
        <v>78.9554350938142</v>
      </c>
      <c r="O162" s="6" t="n">
        <f aca="false"> MOD((1.9146 - 0.004817*L162 - 0.000014*L162^2)*SIN(M162*$A$10) + (0.019993 - 0.000101*L162)*SIN(2*M162*$A$10) + 0.00029*SIN(3*M162*$A$10),360)</f>
        <v>0.774769645367365</v>
      </c>
      <c r="P162" s="6" t="n">
        <f aca="false">MOD(N162+O162,360)</f>
        <v>79.7302047391816</v>
      </c>
      <c r="Q162" s="31" t="n">
        <f aca="false">COS(P162*$A$10)</f>
        <v>0.17828351350562</v>
      </c>
      <c r="R162" s="7" t="n">
        <f aca="false">COS((23.4393-46.815*L162/3600)*$A$10)*SIN(P162*$A$10)</f>
        <v>0.902803101999147</v>
      </c>
      <c r="S162" s="7" t="n">
        <f aca="false">SIN((23.4393-46.815*L162/3600)*$A$10)*SIN(P162*$A$10)</f>
        <v>0.391358592384031</v>
      </c>
      <c r="T162" s="31" t="n">
        <f aca="false">SQRT(1-S162^2)</f>
        <v>0.920238258369641</v>
      </c>
      <c r="U162" s="6" t="n">
        <f aca="false">ATAN(S162/T162)/$A$10</f>
        <v>23.0390614326824</v>
      </c>
      <c r="V162" s="6" t="n">
        <f aca="false">IF(2*ATAN(R162/(Q162+T162))/$A$10&gt;0, 2*ATAN(R162/(Q162+T162))/$A$10, 2*ATAN(R162/(Q162+T162))/$A$10+360)</f>
        <v>78.8290914435077</v>
      </c>
      <c r="W162" s="6" t="n">
        <f aca="false"> MOD(280.46061837 + 360.98564736629*(J162-2451545) + 0.000387933*L162^2 - L162^3/3871000010  + $B$7,360)</f>
        <v>123.949657937512</v>
      </c>
      <c r="X162" s="6" t="n">
        <f aca="false">IF(W162-V162&gt;0,W162-V162,W162-V162+360)</f>
        <v>45.1205664940041</v>
      </c>
      <c r="Y162" s="31" t="n">
        <f aca="false">SIN($A$10*$B$5)*SIN(U162*$A$10) +COS($A$10*$B$5)* COS(U162*$A$10)*COS(X162*$A$10)</f>
        <v>0.717183211915652</v>
      </c>
      <c r="Z162" s="6" t="n">
        <f aca="false">SIN($A$10*X162)</f>
        <v>0.708593166828552</v>
      </c>
      <c r="AA162" s="6" t="n">
        <f aca="false">COS($A$10*X162)*SIN($A$10*$B$5) - TAN($A$10*U162)*COS($A$10*$B$5)</f>
        <v>0.267169703165706</v>
      </c>
      <c r="AB162" s="6" t="n">
        <f aca="false">IF(OR(AND(Z162*AA162&gt;0), AND(Z162&lt;0,AA162&gt;0)), MOD(ATAN2(AA162,Z162)/$A$10+360,360),  ATAN2(AA162,Z162)/$A$10)</f>
        <v>69.3414275945582</v>
      </c>
      <c r="AC162" s="16" t="n">
        <f aca="false">P162-P161</f>
        <v>0.956221822011869</v>
      </c>
      <c r="AD162" s="17" t="n">
        <f aca="false">(100013989+1670700*COS(3.0984635 + 6283.07585*L162/10)+13956*COS(3.05525 + 12566.1517*L162/10)+3084*COS(5.1985 + 77713.7715*L162/10) +1628*COS(1.1739 + 5753.3849*L162/10)+1576*COS(2.8469 + 7860.4194*L162/10)+925*COS(5.453 + 11506.77*L162/10)+542*COS(4.564 + 3930.21*L162/10)+472*COS(3.661 + 5884.927*L162/10)+346*COS(0.964 + 5507.553*L162/10)+329*COS(5.9 + 5223.694*L162/10)+307*COS(0.299 + 5573.143*L162/10)+243*COS(4.273 + 11790.629*L162/10)+212*COS(5.847 + 1577.344*L162/10)+186*COS(5.022 + 10977.079*L162/10)+175*COS(3.012 + 18849.228*L162/10)+110*COS(5.055 + 5486.778*L162/10)+98*COS(0.89 + 6069.78*L162/10)+86*COS(5.69 + 15720.84*L162/10)+86*COS(1.27 + 161000.69*L162/10)+65*COS(0.27 + 17260.15*L162/10)+63*COS(0.92 + 529.69*L162/10)+57*COS(2.01 + 83996.85*L162/10)+56*COS(5.24 + 71430.7*L162/10)+49*COS(3.25 + 2544.31*L162/10)+47*COS(2.58 + 775.52*L162/10)+45*COS(5.54 + 9437.76*L162/10)+43*COS(6.01 + 6275.96*L162/10)+39*COS(5.36 + 4694*L162/10)+38*COS(2.39 + 8827.39*L162/10)+37*COS(0.83 + 19651.05*L162/10)+37*COS(4.9 + 12139.55*L162/10)+36*COS(1.67 + 12036.46*L162/10)+35*COS(1.84 + 2942.46*L162/10)+33*COS(0.24 + 7084.9*L162/10)+32*COS(0.18 + 5088.63*L162/10)+32*COS(1.78 + 398.15*L162/10)+28*COS(1.21 + 6286.6*L162/10)+28*COS(1.9 + 6279.55*L162/10)+26*COS(4.59 + 10447.39*L162/10) +24.6*COS(3.787 + 8429.241*L162/10)+23.6*COS(0.269 + 796.3*L162/10)+27.8*COS(1.899 + 6279.55*L162/10)+23.9*COS(4.996 + 5856.48*L162/10)+20.3*COS(4.653 + 2146.165*L162/10))/100000000 + (103019*COS(1.10749 + 6283.07585*L162/10) +1721*COS(1.0644 + 12566.1517*L162/10) +702*COS(3.142 + 0*L162/10) +32*COS(1.02 + 18849.23*L162/10) +31*COS(2.84 + 5507.55*L162/10) +25*COS(1.32 + 5223.69*L162/10) +18*COS(1.42 + 1577.34*L162/10) +10*COS(5.91 + 10977.08*L162/10) +9*COS(1.42 + 6275.96*L162/10) +9*COS(0.27 + 5486.78*L162/10))*L162/1000000000  + (4359*COS(5.7846 + 6283.0758*L162/10)*L162^2+124*COS(5.579 + 12566.152*L162/10)*L162^2)/10000000000</f>
        <v>1.01522774254176</v>
      </c>
      <c r="AE162" s="10" t="n">
        <f aca="false">2*959.63/AD162</f>
        <v>1890.47237341533</v>
      </c>
      <c r="AF162" s="0"/>
      <c r="AG162" s="0"/>
    </row>
    <row r="163" customFormat="false" ht="12.8" hidden="false" customHeight="false" outlineLevel="0" collapsed="false">
      <c r="D163" s="28" t="n">
        <f aca="false">K163-INT(275*E163/9)+IF($A$8="leap year",1,2)*INT((E163+9)/12)+30</f>
        <v>11</v>
      </c>
      <c r="E163" s="28" t="n">
        <f aca="false">IF(K163&lt;32,1,INT(9*(IF($A$8="leap year",1,2)+K163)/275+0.98))</f>
        <v>6</v>
      </c>
      <c r="F163" s="20" t="n">
        <f aca="false">ASIN(Y163)*180/PI()</f>
        <v>45.9060769499239</v>
      </c>
      <c r="G163" s="21" t="n">
        <f aca="false">F163+1.02/(TAN($A$10*(F163+10.3/(F163+5.11)))*60)</f>
        <v>45.9224318590861</v>
      </c>
      <c r="H163" s="21" t="n">
        <f aca="false">IF(X163&gt;180,AB163-180,AB163+180)</f>
        <v>249.356753559228</v>
      </c>
      <c r="I163" s="13" t="n">
        <f aca="false">IF(ABS(4*(N163-0.0057183-V163))&lt;20,4*(N163-0.0057183-V163),4*(N163-0.0057183-V163-360))</f>
        <v>0.279777754851295</v>
      </c>
      <c r="J163" s="29" t="n">
        <f aca="false">INT(365.25*(IF(E163&gt;2,$A$5,$A$5-1)+4716))+INT(30.6001*(IF(E163&lt;3,E163+12,E163)+1))+D163+$C$2/24+2-INT(IF(E163&gt;2,$A$5,$A$5-1)/100)+INT(INT(IF(E163&gt;2,$A$5,$A$5-1)/100)/4)-1524.5</f>
        <v>2459742.125</v>
      </c>
      <c r="K163" s="7" t="n">
        <v>162</v>
      </c>
      <c r="L163" s="30" t="n">
        <f aca="false">(J163-2451545)/36525</f>
        <v>0.224425051334702</v>
      </c>
      <c r="M163" s="6" t="n">
        <f aca="false">MOD(357.5291 + 35999.0503*L163 - 0.0001559*L163^2 - 0.00000048*L163^3,360)</f>
        <v>156.61780372045</v>
      </c>
      <c r="N163" s="6" t="n">
        <f aca="false">MOD(280.46645 + 36000.76983*L163 + 0.0003032*L163^2,360)</f>
        <v>79.9410824577044</v>
      </c>
      <c r="O163" s="6" t="n">
        <f aca="false"> MOD((1.9146 - 0.004817*L163 - 0.000014*L163^2)*SIN(M163*$A$10) + (0.019993 - 0.000101*L163)*SIN(2*M163*$A$10) + 0.00029*SIN(3*M163*$A$10),360)</f>
        <v>0.74512752022276</v>
      </c>
      <c r="P163" s="6" t="n">
        <f aca="false">MOD(N163+O163,360)</f>
        <v>80.6862099779272</v>
      </c>
      <c r="Q163" s="31" t="n">
        <f aca="false">COS(P163*$A$10)</f>
        <v>0.161841334126391</v>
      </c>
      <c r="R163" s="7" t="n">
        <f aca="false">COS((23.4393-46.815*L163/3600)*$A$10)*SIN(P163*$A$10)</f>
        <v>0.905406638249127</v>
      </c>
      <c r="S163" s="7" t="n">
        <f aca="false">SIN((23.4393-46.815*L163/3600)*$A$10)*SIN(P163*$A$10)</f>
        <v>0.392487199769119</v>
      </c>
      <c r="T163" s="31" t="n">
        <f aca="false">SQRT(1-S163^2)</f>
        <v>0.919757466953868</v>
      </c>
      <c r="U163" s="6" t="n">
        <f aca="false">ATAN(S163/T163)/$A$10</f>
        <v>23.1093490218255</v>
      </c>
      <c r="V163" s="6" t="n">
        <f aca="false">IF(2*ATAN(R163/(Q163+T163))/$A$10&gt;0, 2*ATAN(R163/(Q163+T163))/$A$10, 2*ATAN(R163/(Q163+T163))/$A$10+360)</f>
        <v>79.8654197189916</v>
      </c>
      <c r="W163" s="6" t="n">
        <f aca="false"> MOD(280.46061837 + 360.98564736629*(J163-2451545) + 0.000387933*L163^2 - L163^3/3871000010  + $B$7,360)</f>
        <v>124.935305308551</v>
      </c>
      <c r="X163" s="6" t="n">
        <f aca="false">IF(W163-V163&gt;0,W163-V163,W163-V163+360)</f>
        <v>45.069885589559</v>
      </c>
      <c r="Y163" s="31" t="n">
        <f aca="false">SIN($A$10*$B$5)*SIN(U163*$A$10) +COS($A$10*$B$5)* COS(U163*$A$10)*COS(X163*$A$10)</f>
        <v>0.718200104172917</v>
      </c>
      <c r="Z163" s="6" t="n">
        <f aca="false">SIN($A$10*X163)</f>
        <v>0.707968736899964</v>
      </c>
      <c r="AA163" s="6" t="n">
        <f aca="false">COS($A$10*X163)*SIN($A$10*$B$5) - TAN($A$10*U163)*COS($A$10*$B$5)</f>
        <v>0.2667179933244</v>
      </c>
      <c r="AB163" s="6" t="n">
        <f aca="false">IF(OR(AND(Z163*AA163&gt;0), AND(Z163&lt;0,AA163&gt;0)), MOD(ATAN2(AA163,Z163)/$A$10+360,360),  ATAN2(AA163,Z163)/$A$10)</f>
        <v>69.3567535592284</v>
      </c>
      <c r="AC163" s="16" t="n">
        <f aca="false">P163-P162</f>
        <v>0.956005238745561</v>
      </c>
      <c r="AD163" s="17" t="n">
        <f aca="false">(100013989+1670700*COS(3.0984635 + 6283.07585*L163/10)+13956*COS(3.05525 + 12566.1517*L163/10)+3084*COS(5.1985 + 77713.7715*L163/10) +1628*COS(1.1739 + 5753.3849*L163/10)+1576*COS(2.8469 + 7860.4194*L163/10)+925*COS(5.453 + 11506.77*L163/10)+542*COS(4.564 + 3930.21*L163/10)+472*COS(3.661 + 5884.927*L163/10)+346*COS(0.964 + 5507.553*L163/10)+329*COS(5.9 + 5223.694*L163/10)+307*COS(0.299 + 5573.143*L163/10)+243*COS(4.273 + 11790.629*L163/10)+212*COS(5.847 + 1577.344*L163/10)+186*COS(5.022 + 10977.079*L163/10)+175*COS(3.012 + 18849.228*L163/10)+110*COS(5.055 + 5486.778*L163/10)+98*COS(0.89 + 6069.78*L163/10)+86*COS(5.69 + 15720.84*L163/10)+86*COS(1.27 + 161000.69*L163/10)+65*COS(0.27 + 17260.15*L163/10)+63*COS(0.92 + 529.69*L163/10)+57*COS(2.01 + 83996.85*L163/10)+56*COS(5.24 + 71430.7*L163/10)+49*COS(3.25 + 2544.31*L163/10)+47*COS(2.58 + 775.52*L163/10)+45*COS(5.54 + 9437.76*L163/10)+43*COS(6.01 + 6275.96*L163/10)+39*COS(5.36 + 4694*L163/10)+38*COS(2.39 + 8827.39*L163/10)+37*COS(0.83 + 19651.05*L163/10)+37*COS(4.9 + 12139.55*L163/10)+36*COS(1.67 + 12036.46*L163/10)+35*COS(1.84 + 2942.46*L163/10)+33*COS(0.24 + 7084.9*L163/10)+32*COS(0.18 + 5088.63*L163/10)+32*COS(1.78 + 398.15*L163/10)+28*COS(1.21 + 6286.6*L163/10)+28*COS(1.9 + 6279.55*L163/10)+26*COS(4.59 + 10447.39*L163/10) +24.6*COS(3.787 + 8429.241*L163/10)+23.6*COS(0.269 + 796.3*L163/10)+27.8*COS(1.899 + 6279.55*L163/10)+23.9*COS(4.996 + 5856.48*L163/10)+20.3*COS(4.653 + 2146.165*L163/10))/100000000 + (103019*COS(1.10749 + 6283.07585*L163/10) +1721*COS(1.0644 + 12566.1517*L163/10) +702*COS(3.142 + 0*L163/10) +32*COS(1.02 + 18849.23*L163/10) +31*COS(2.84 + 5507.55*L163/10) +25*COS(1.32 + 5223.69*L163/10) +18*COS(1.42 + 1577.34*L163/10) +10*COS(5.91 + 10977.08*L163/10) +9*COS(1.42 + 6275.96*L163/10) +9*COS(0.27 + 5486.78*L163/10))*L163/1000000000  + (4359*COS(5.7846 + 6283.0758*L163/10)*L163^2+124*COS(5.579 + 12566.152*L163/10)*L163^2)/10000000000</f>
        <v>1.01533658386121</v>
      </c>
      <c r="AE163" s="10" t="n">
        <f aca="false">2*959.63/AD163</f>
        <v>1890.26971992013</v>
      </c>
      <c r="AF163" s="0"/>
      <c r="AG163" s="0"/>
    </row>
    <row r="164" customFormat="false" ht="12.8" hidden="false" customHeight="false" outlineLevel="0" collapsed="false">
      <c r="D164" s="28" t="n">
        <f aca="false">K164-INT(275*E164/9)+IF($A$8="leap year",1,2)*INT((E164+9)/12)+30</f>
        <v>12</v>
      </c>
      <c r="E164" s="28" t="n">
        <f aca="false">IF(K164&lt;32,1,INT(9*(IF($A$8="leap year",1,2)+K164)/275+0.98))</f>
        <v>6</v>
      </c>
      <c r="F164" s="20" t="n">
        <f aca="false">ASIN(Y164)*180/PI()</f>
        <v>45.9850778016544</v>
      </c>
      <c r="G164" s="21" t="n">
        <f aca="false">F164+1.02/(TAN($A$10*(F164+10.3/(F164+5.11)))*60)</f>
        <v>46.0013878135887</v>
      </c>
      <c r="H164" s="21" t="n">
        <f aca="false">IF(X164&gt;180,AB164-180,AB164+180)</f>
        <v>249.364995210542</v>
      </c>
      <c r="I164" s="13" t="n">
        <f aca="false">IF(ABS(4*(N164-0.0057183-V164))&lt;20,4*(N164-0.0057183-V164),4*(N164-0.0057183-V164-360))</f>
        <v>0.0738254714387949</v>
      </c>
      <c r="J164" s="29" t="n">
        <f aca="false">INT(365.25*(IF(E164&gt;2,$A$5,$A$5-1)+4716))+INT(30.6001*(IF(E164&lt;3,E164+12,E164)+1))+D164+$C$2/24+2-INT(IF(E164&gt;2,$A$5,$A$5-1)/100)+INT(INT(IF(E164&gt;2,$A$5,$A$5-1)/100)/4)-1524.5</f>
        <v>2459743.125</v>
      </c>
      <c r="K164" s="7" t="n">
        <v>163</v>
      </c>
      <c r="L164" s="30" t="n">
        <f aca="false">(J164-2451545)/36525</f>
        <v>0.224452429842574</v>
      </c>
      <c r="M164" s="6" t="n">
        <f aca="false">MOD(357.5291 + 35999.0503*L164 - 0.0001559*L164^2 - 0.00000048*L164^3,360)</f>
        <v>157.603404000531</v>
      </c>
      <c r="N164" s="6" t="n">
        <f aca="false">MOD(280.46645 + 36000.76983*L164 + 0.0003032*L164^2,360)</f>
        <v>80.9267298215946</v>
      </c>
      <c r="O164" s="6" t="n">
        <f aca="false"> MOD((1.9146 - 0.004817*L164 - 0.000014*L164^2)*SIN(M164*$A$10) + (0.019993 - 0.000101*L164)*SIN(2*M164*$A$10) + 0.00029*SIN(3*M164*$A$10),360)</f>
        <v>0.715277184100498</v>
      </c>
      <c r="P164" s="6" t="n">
        <f aca="false">MOD(N164+O164,360)</f>
        <v>81.6420070056951</v>
      </c>
      <c r="Q164" s="31" t="n">
        <f aca="false">COS(P164*$A$10)</f>
        <v>0.145357693909865</v>
      </c>
      <c r="R164" s="7" t="n">
        <f aca="false">COS((23.4393-46.815*L164/3600)*$A$10)*SIN(P164*$A$10)</f>
        <v>0.907757627000078</v>
      </c>
      <c r="S164" s="7" t="n">
        <f aca="false">SIN((23.4393-46.815*L164/3600)*$A$10)*SIN(P164*$A$10)</f>
        <v>0.3935063296116</v>
      </c>
      <c r="T164" s="31" t="n">
        <f aca="false">SQRT(1-S164^2)</f>
        <v>0.919321906926843</v>
      </c>
      <c r="U164" s="6" t="n">
        <f aca="false">ATAN(S164/T164)/$A$10</f>
        <v>23.1728501774604</v>
      </c>
      <c r="V164" s="6" t="n">
        <f aca="false">IF(2*ATAN(R164/(Q164+T164))/$A$10&gt;0, 2*ATAN(R164/(Q164+T164))/$A$10, 2*ATAN(R164/(Q164+T164))/$A$10+360)</f>
        <v>80.9025551537349</v>
      </c>
      <c r="W164" s="6" t="n">
        <f aca="false"> MOD(280.46061837 + 360.98564736629*(J164-2451545) + 0.000387933*L164^2 - L164^3/3871000010  + $B$7,360)</f>
        <v>125.920952680055</v>
      </c>
      <c r="X164" s="6" t="n">
        <f aca="false">IF(W164-V164&gt;0,W164-V164,W164-V164+360)</f>
        <v>45.0183975263202</v>
      </c>
      <c r="Y164" s="31" t="n">
        <f aca="false">SIN($A$10*$B$5)*SIN(U164*$A$10) +COS($A$10*$B$5)* COS(U164*$A$10)*COS(X164*$A$10)</f>
        <v>0.719158858081405</v>
      </c>
      <c r="Z164" s="6" t="n">
        <f aca="false">SIN($A$10*X164)</f>
        <v>0.707333794885016</v>
      </c>
      <c r="AA164" s="6" t="n">
        <f aca="false">COS($A$10*X164)*SIN($A$10*$B$5) - TAN($A$10*U164)*COS($A$10*$B$5)</f>
        <v>0.266362606963087</v>
      </c>
      <c r="AB164" s="6" t="n">
        <f aca="false">IF(OR(AND(Z164*AA164&gt;0), AND(Z164&lt;0,AA164&gt;0)), MOD(ATAN2(AA164,Z164)/$A$10+360,360),  ATAN2(AA164,Z164)/$A$10)</f>
        <v>69.3649952105416</v>
      </c>
      <c r="AC164" s="16" t="n">
        <f aca="false">P164-P163</f>
        <v>0.9557970277679</v>
      </c>
      <c r="AD164" s="17" t="n">
        <f aca="false">(100013989+1670700*COS(3.0984635 + 6283.07585*L164/10)+13956*COS(3.05525 + 12566.1517*L164/10)+3084*COS(5.1985 + 77713.7715*L164/10) +1628*COS(1.1739 + 5753.3849*L164/10)+1576*COS(2.8469 + 7860.4194*L164/10)+925*COS(5.453 + 11506.77*L164/10)+542*COS(4.564 + 3930.21*L164/10)+472*COS(3.661 + 5884.927*L164/10)+346*COS(0.964 + 5507.553*L164/10)+329*COS(5.9 + 5223.694*L164/10)+307*COS(0.299 + 5573.143*L164/10)+243*COS(4.273 + 11790.629*L164/10)+212*COS(5.847 + 1577.344*L164/10)+186*COS(5.022 + 10977.079*L164/10)+175*COS(3.012 + 18849.228*L164/10)+110*COS(5.055 + 5486.778*L164/10)+98*COS(0.89 + 6069.78*L164/10)+86*COS(5.69 + 15720.84*L164/10)+86*COS(1.27 + 161000.69*L164/10)+65*COS(0.27 + 17260.15*L164/10)+63*COS(0.92 + 529.69*L164/10)+57*COS(2.01 + 83996.85*L164/10)+56*COS(5.24 + 71430.7*L164/10)+49*COS(3.25 + 2544.31*L164/10)+47*COS(2.58 + 775.52*L164/10)+45*COS(5.54 + 9437.76*L164/10)+43*COS(6.01 + 6275.96*L164/10)+39*COS(5.36 + 4694*L164/10)+38*COS(2.39 + 8827.39*L164/10)+37*COS(0.83 + 19651.05*L164/10)+37*COS(4.9 + 12139.55*L164/10)+36*COS(1.67 + 12036.46*L164/10)+35*COS(1.84 + 2942.46*L164/10)+33*COS(0.24 + 7084.9*L164/10)+32*COS(0.18 + 5088.63*L164/10)+32*COS(1.78 + 398.15*L164/10)+28*COS(1.21 + 6286.6*L164/10)+28*COS(1.9 + 6279.55*L164/10)+26*COS(4.59 + 10447.39*L164/10) +24.6*COS(3.787 + 8429.241*L164/10)+23.6*COS(0.269 + 796.3*L164/10)+27.8*COS(1.899 + 6279.55*L164/10)+23.9*COS(4.996 + 5856.48*L164/10)+20.3*COS(4.653 + 2146.165*L164/10))/100000000 + (103019*COS(1.10749 + 6283.07585*L164/10) +1721*COS(1.0644 + 12566.1517*L164/10) +702*COS(3.142 + 0*L164/10) +32*COS(1.02 + 18849.23*L164/10) +31*COS(2.84 + 5507.55*L164/10) +25*COS(1.32 + 5223.69*L164/10) +18*COS(1.42 + 1577.34*L164/10) +10*COS(5.91 + 10977.08*L164/10) +9*COS(1.42 + 6275.96*L164/10) +9*COS(0.27 + 5486.78*L164/10))*L164/1000000000  + (4359*COS(5.7846 + 6283.0758*L164/10)*L164^2+124*COS(5.579 + 12566.152*L164/10)*L164^2)/10000000000</f>
        <v>1.01544217965738</v>
      </c>
      <c r="AE164" s="10" t="n">
        <f aca="false">2*959.63/AD164</f>
        <v>1890.07315083915</v>
      </c>
      <c r="AF164" s="0"/>
      <c r="AG164" s="0"/>
    </row>
    <row r="165" customFormat="false" ht="12.8" hidden="false" customHeight="false" outlineLevel="0" collapsed="false">
      <c r="D165" s="28" t="n">
        <f aca="false">K165-INT(275*E165/9)+IF($A$8="leap year",1,2)*INT((E165+9)/12)+30</f>
        <v>13</v>
      </c>
      <c r="E165" s="28" t="n">
        <f aca="false">IF(K165&lt;32,1,INT(9*(IF($A$8="leap year",1,2)+K165)/275+0.98))</f>
        <v>6</v>
      </c>
      <c r="F165" s="20" t="n">
        <f aca="false">ASIN(Y165)*180/PI()</f>
        <v>46.0593443047054</v>
      </c>
      <c r="G165" s="21" t="n">
        <f aca="false">F165+1.02/(TAN($A$10*(F165+10.3/(F165+5.11)))*60)</f>
        <v>46.0756122172679</v>
      </c>
      <c r="H165" s="21" t="n">
        <f aca="false">IF(X165&gt;180,AB165-180,AB165+180)</f>
        <v>249.366185896695</v>
      </c>
      <c r="I165" s="13" t="n">
        <f aca="false">IF(ABS(4*(N165-0.0057183-V165))&lt;20,4*(N165-0.0057183-V165),4*(N165-0.0057183-V165-360))</f>
        <v>-0.13498541891471</v>
      </c>
      <c r="J165" s="29" t="n">
        <f aca="false">INT(365.25*(IF(E165&gt;2,$A$5,$A$5-1)+4716))+INT(30.6001*(IF(E165&lt;3,E165+12,E165)+1))+D165+$C$2/24+2-INT(IF(E165&gt;2,$A$5,$A$5-1)/100)+INT(INT(IF(E165&gt;2,$A$5,$A$5-1)/100)/4)-1524.5</f>
        <v>2459744.125</v>
      </c>
      <c r="K165" s="7" t="n">
        <v>164</v>
      </c>
      <c r="L165" s="30" t="n">
        <f aca="false">(J165-2451545)/36525</f>
        <v>0.224479808350445</v>
      </c>
      <c r="M165" s="6" t="n">
        <f aca="false">MOD(357.5291 + 35999.0503*L165 - 0.0001559*L165^2 - 0.00000048*L165^3,360)</f>
        <v>158.589004280611</v>
      </c>
      <c r="N165" s="6" t="n">
        <f aca="false">MOD(280.46645 + 36000.76983*L165 + 0.0003032*L165^2,360)</f>
        <v>81.9123771854847</v>
      </c>
      <c r="O165" s="6" t="n">
        <f aca="false"> MOD((1.9146 - 0.004817*L165 - 0.000014*L165^2)*SIN(M165*$A$10) + (0.019993 - 0.000101*L165)*SIN(2*M165*$A$10) + 0.00029*SIN(3*M165*$A$10),360)</f>
        <v>0.68522705733442</v>
      </c>
      <c r="P165" s="6" t="n">
        <f aca="false">MOD(N165+O165,360)</f>
        <v>82.5976042428191</v>
      </c>
      <c r="Q165" s="31" t="n">
        <f aca="false">COS(P165*$A$10)</f>
        <v>0.128837062055068</v>
      </c>
      <c r="R165" s="7" t="n">
        <f aca="false">COS((23.4393-46.815*L165/3600)*$A$10)*SIN(P165*$A$10)</f>
        <v>0.909855596261283</v>
      </c>
      <c r="S165" s="7" t="n">
        <f aca="false">SIN((23.4393-46.815*L165/3600)*$A$10)*SIN(P165*$A$10)</f>
        <v>0.394415777312526</v>
      </c>
      <c r="T165" s="31" t="n">
        <f aca="false">SQRT(1-S165^2)</f>
        <v>0.918932094665844</v>
      </c>
      <c r="U165" s="6" t="n">
        <f aca="false">ATAN(S165/T165)/$A$10</f>
        <v>23.2295425721507</v>
      </c>
      <c r="V165" s="6" t="n">
        <f aca="false">IF(2*ATAN(R165/(Q165+T165))/$A$10&gt;0, 2*ATAN(R165/(Q165+T165))/$A$10, 2*ATAN(R165/(Q165+T165))/$A$10+360)</f>
        <v>81.9404052402134</v>
      </c>
      <c r="W165" s="6" t="n">
        <f aca="false"> MOD(280.46061837 + 360.98564736629*(J165-2451545) + 0.000387933*L165^2 - L165^3/3871000010  + $B$7,360)</f>
        <v>126.906600051094</v>
      </c>
      <c r="X165" s="6" t="n">
        <f aca="false">IF(W165-V165&gt;0,W165-V165,W165-V165+360)</f>
        <v>44.9661948108804</v>
      </c>
      <c r="Y165" s="31" t="n">
        <f aca="false">SIN($A$10*$B$5)*SIN(U165*$A$10) +COS($A$10*$B$5)* COS(U165*$A$10)*COS(X165*$A$10)</f>
        <v>0.720058909206497</v>
      </c>
      <c r="Z165" s="6" t="n">
        <f aca="false">SIN($A$10*X165)</f>
        <v>0.706689456750652</v>
      </c>
      <c r="AA165" s="6" t="n">
        <f aca="false">COS($A$10*X165)*SIN($A$10*$B$5) - TAN($A$10*U165)*COS($A$10*$B$5)</f>
        <v>0.266103198365776</v>
      </c>
      <c r="AB165" s="6" t="n">
        <f aca="false">IF(OR(AND(Z165*AA165&gt;0), AND(Z165&lt;0,AA165&gt;0)), MOD(ATAN2(AA165,Z165)/$A$10+360,360),  ATAN2(AA165,Z165)/$A$10)</f>
        <v>69.3661858966955</v>
      </c>
      <c r="AC165" s="16" t="n">
        <f aca="false">P165-P164</f>
        <v>0.955597237124081</v>
      </c>
      <c r="AD165" s="17" t="n">
        <f aca="false">(100013989+1670700*COS(3.0984635 + 6283.07585*L165/10)+13956*COS(3.05525 + 12566.1517*L165/10)+3084*COS(5.1985 + 77713.7715*L165/10) +1628*COS(1.1739 + 5753.3849*L165/10)+1576*COS(2.8469 + 7860.4194*L165/10)+925*COS(5.453 + 11506.77*L165/10)+542*COS(4.564 + 3930.21*L165/10)+472*COS(3.661 + 5884.927*L165/10)+346*COS(0.964 + 5507.553*L165/10)+329*COS(5.9 + 5223.694*L165/10)+307*COS(0.299 + 5573.143*L165/10)+243*COS(4.273 + 11790.629*L165/10)+212*COS(5.847 + 1577.344*L165/10)+186*COS(5.022 + 10977.079*L165/10)+175*COS(3.012 + 18849.228*L165/10)+110*COS(5.055 + 5486.778*L165/10)+98*COS(0.89 + 6069.78*L165/10)+86*COS(5.69 + 15720.84*L165/10)+86*COS(1.27 + 161000.69*L165/10)+65*COS(0.27 + 17260.15*L165/10)+63*COS(0.92 + 529.69*L165/10)+57*COS(2.01 + 83996.85*L165/10)+56*COS(5.24 + 71430.7*L165/10)+49*COS(3.25 + 2544.31*L165/10)+47*COS(2.58 + 775.52*L165/10)+45*COS(5.54 + 9437.76*L165/10)+43*COS(6.01 + 6275.96*L165/10)+39*COS(5.36 + 4694*L165/10)+38*COS(2.39 + 8827.39*L165/10)+37*COS(0.83 + 19651.05*L165/10)+37*COS(4.9 + 12139.55*L165/10)+36*COS(1.67 + 12036.46*L165/10)+35*COS(1.84 + 2942.46*L165/10)+33*COS(0.24 + 7084.9*L165/10)+32*COS(0.18 + 5088.63*L165/10)+32*COS(1.78 + 398.15*L165/10)+28*COS(1.21 + 6286.6*L165/10)+28*COS(1.9 + 6279.55*L165/10)+26*COS(4.59 + 10447.39*L165/10) +24.6*COS(3.787 + 8429.241*L165/10)+23.6*COS(0.269 + 796.3*L165/10)+27.8*COS(1.899 + 6279.55*L165/10)+23.9*COS(4.996 + 5856.48*L165/10)+20.3*COS(4.653 + 2146.165*L165/10))/100000000 + (103019*COS(1.10749 + 6283.07585*L165/10) +1721*COS(1.0644 + 12566.1517*L165/10) +702*COS(3.142 + 0*L165/10) +32*COS(1.02 + 18849.23*L165/10) +31*COS(2.84 + 5507.55*L165/10) +25*COS(1.32 + 5223.69*L165/10) +18*COS(1.42 + 1577.34*L165/10) +10*COS(5.91 + 10977.08*L165/10) +9*COS(1.42 + 6275.96*L165/10) +9*COS(0.27 + 5486.78*L165/10))*L165/1000000000  + (4359*COS(5.7846 + 6283.0758*L165/10)*L165^2+124*COS(5.579 + 12566.152*L165/10)*L165^2)/10000000000</f>
        <v>1.01554470696106</v>
      </c>
      <c r="AE165" s="10" t="n">
        <f aca="false">2*959.63/AD165</f>
        <v>1889.88233294351</v>
      </c>
      <c r="AF165" s="0"/>
      <c r="AG165" s="0"/>
    </row>
    <row r="166" customFormat="false" ht="12.8" hidden="false" customHeight="false" outlineLevel="0" collapsed="false">
      <c r="D166" s="28" t="n">
        <f aca="false">K166-INT(275*E166/9)+IF($A$8="leap year",1,2)*INT((E166+9)/12)+30</f>
        <v>14</v>
      </c>
      <c r="E166" s="28" t="n">
        <f aca="false">IF(K166&lt;32,1,INT(9*(IF($A$8="leap year",1,2)+K166)/275+0.98))</f>
        <v>6</v>
      </c>
      <c r="F166" s="20" t="n">
        <f aca="false">ASIN(Y166)*180/PI()</f>
        <v>46.1288100540508</v>
      </c>
      <c r="G166" s="21" t="n">
        <f aca="false">F166+1.02/(TAN($A$10*(F166+10.3/(F166+5.11)))*60)</f>
        <v>46.1450386822554</v>
      </c>
      <c r="H166" s="21" t="n">
        <f aca="false">IF(X166&gt;180,AB166-180,AB166+180)</f>
        <v>249.360365997205</v>
      </c>
      <c r="I166" s="13" t="n">
        <f aca="false">IF(ABS(4*(N166-0.0057183-V166))&lt;20,4*(N166-0.0057183-V166),4*(N166-0.0057183-V166-360))</f>
        <v>-0.346279372029358</v>
      </c>
      <c r="J166" s="29" t="n">
        <f aca="false">INT(365.25*(IF(E166&gt;2,$A$5,$A$5-1)+4716))+INT(30.6001*(IF(E166&lt;3,E166+12,E166)+1))+D166+$C$2/24+2-INT(IF(E166&gt;2,$A$5,$A$5-1)/100)+INT(INT(IF(E166&gt;2,$A$5,$A$5-1)/100)/4)-1524.5</f>
        <v>2459745.125</v>
      </c>
      <c r="K166" s="7" t="n">
        <v>165</v>
      </c>
      <c r="L166" s="30" t="n">
        <f aca="false">(J166-2451545)/36525</f>
        <v>0.224507186858316</v>
      </c>
      <c r="M166" s="6" t="n">
        <f aca="false">MOD(357.5291 + 35999.0503*L166 - 0.0001559*L166^2 - 0.00000048*L166^3,360)</f>
        <v>159.574604560692</v>
      </c>
      <c r="N166" s="6" t="n">
        <f aca="false">MOD(280.46645 + 36000.76983*L166 + 0.0003032*L166^2,360)</f>
        <v>82.8980245493767</v>
      </c>
      <c r="O166" s="6" t="n">
        <f aca="false"> MOD((1.9146 - 0.004817*L166 - 0.000014*L166^2)*SIN(M166*$A$10) + (0.019993 - 0.000101*L166)*SIN(2*M166*$A$10) + 0.00029*SIN(3*M166*$A$10),360)</f>
        <v>0.654985606279432</v>
      </c>
      <c r="P166" s="6" t="n">
        <f aca="false">MOD(N166+O166,360)</f>
        <v>83.5530101556562</v>
      </c>
      <c r="Q166" s="31" t="n">
        <f aca="false">COS(P166*$A$10)</f>
        <v>0.112283911025382</v>
      </c>
      <c r="R166" s="7" t="n">
        <f aca="false">COS((23.4393-46.815*L166/3600)*$A$10)*SIN(P166*$A$10)</f>
        <v>0.911700136233865</v>
      </c>
      <c r="S166" s="7" t="n">
        <f aca="false">SIN((23.4393-46.815*L166/3600)*$A$10)*SIN(P166*$A$10)</f>
        <v>0.395215365232675</v>
      </c>
      <c r="T166" s="31" t="n">
        <f aca="false">SQRT(1-S166^2)</f>
        <v>0.918588490611549</v>
      </c>
      <c r="U166" s="6" t="n">
        <f aca="false">ATAN(S166/T166)/$A$10</f>
        <v>23.2794065145191</v>
      </c>
      <c r="V166" s="6" t="n">
        <f aca="false">IF(2*ATAN(R166/(Q166+T166))/$A$10&gt;0, 2*ATAN(R166/(Q166+T166))/$A$10, 2*ATAN(R166/(Q166+T166))/$A$10+360)</f>
        <v>82.9788760923841</v>
      </c>
      <c r="W166" s="6" t="n">
        <f aca="false"> MOD(280.46061837 + 360.98564736629*(J166-2451545) + 0.000387933*L166^2 - L166^3/3871000010  + $B$7,360)</f>
        <v>127.892247422133</v>
      </c>
      <c r="X166" s="6" t="n">
        <f aca="false">IF(W166-V166&gt;0,W166-V166,W166-V166+360)</f>
        <v>44.9133713297486</v>
      </c>
      <c r="Y166" s="31" t="n">
        <f aca="false">SIN($A$10*$B$5)*SIN(U166*$A$10) +COS($A$10*$B$5)* COS(U166*$A$10)*COS(X166*$A$10)</f>
        <v>0.720899684024108</v>
      </c>
      <c r="Z166" s="6" t="n">
        <f aca="false">SIN($A$10*X166)</f>
        <v>0.706036859364805</v>
      </c>
      <c r="AA166" s="6" t="n">
        <f aca="false">COS($A$10*X166)*SIN($A$10*$B$5) - TAN($A$10*U166)*COS($A$10*$B$5)</f>
        <v>0.265939351949984</v>
      </c>
      <c r="AB166" s="6" t="n">
        <f aca="false">IF(OR(AND(Z166*AA166&gt;0), AND(Z166&lt;0,AA166&gt;0)), MOD(ATAN2(AA166,Z166)/$A$10+360,360),  ATAN2(AA166,Z166)/$A$10)</f>
        <v>69.3603659972051</v>
      </c>
      <c r="AC166" s="16" t="n">
        <f aca="false">P166-P165</f>
        <v>0.955405912837009</v>
      </c>
      <c r="AD166" s="17" t="n">
        <f aca="false">(100013989+1670700*COS(3.0984635 + 6283.07585*L166/10)+13956*COS(3.05525 + 12566.1517*L166/10)+3084*COS(5.1985 + 77713.7715*L166/10) +1628*COS(1.1739 + 5753.3849*L166/10)+1576*COS(2.8469 + 7860.4194*L166/10)+925*COS(5.453 + 11506.77*L166/10)+542*COS(4.564 + 3930.21*L166/10)+472*COS(3.661 + 5884.927*L166/10)+346*COS(0.964 + 5507.553*L166/10)+329*COS(5.9 + 5223.694*L166/10)+307*COS(0.299 + 5573.143*L166/10)+243*COS(4.273 + 11790.629*L166/10)+212*COS(5.847 + 1577.344*L166/10)+186*COS(5.022 + 10977.079*L166/10)+175*COS(3.012 + 18849.228*L166/10)+110*COS(5.055 + 5486.778*L166/10)+98*COS(0.89 + 6069.78*L166/10)+86*COS(5.69 + 15720.84*L166/10)+86*COS(1.27 + 161000.69*L166/10)+65*COS(0.27 + 17260.15*L166/10)+63*COS(0.92 + 529.69*L166/10)+57*COS(2.01 + 83996.85*L166/10)+56*COS(5.24 + 71430.7*L166/10)+49*COS(3.25 + 2544.31*L166/10)+47*COS(2.58 + 775.52*L166/10)+45*COS(5.54 + 9437.76*L166/10)+43*COS(6.01 + 6275.96*L166/10)+39*COS(5.36 + 4694*L166/10)+38*COS(2.39 + 8827.39*L166/10)+37*COS(0.83 + 19651.05*L166/10)+37*COS(4.9 + 12139.55*L166/10)+36*COS(1.67 + 12036.46*L166/10)+35*COS(1.84 + 2942.46*L166/10)+33*COS(0.24 + 7084.9*L166/10)+32*COS(0.18 + 5088.63*L166/10)+32*COS(1.78 + 398.15*L166/10)+28*COS(1.21 + 6286.6*L166/10)+28*COS(1.9 + 6279.55*L166/10)+26*COS(4.59 + 10447.39*L166/10) +24.6*COS(3.787 + 8429.241*L166/10)+23.6*COS(0.269 + 796.3*L166/10)+27.8*COS(1.899 + 6279.55*L166/10)+23.9*COS(4.996 + 5856.48*L166/10)+20.3*COS(4.653 + 2146.165*L166/10))/100000000 + (103019*COS(1.10749 + 6283.07585*L166/10) +1721*COS(1.0644 + 12566.1517*L166/10) +702*COS(3.142 + 0*L166/10) +32*COS(1.02 + 18849.23*L166/10) +31*COS(2.84 + 5507.55*L166/10) +25*COS(1.32 + 5223.69*L166/10) +18*COS(1.42 + 1577.34*L166/10) +10*COS(5.91 + 10977.08*L166/10) +9*COS(1.42 + 6275.96*L166/10) +9*COS(0.27 + 5486.78*L166/10))*L166/1000000000  + (4359*COS(5.7846 + 6283.0758*L166/10)*L166^2+124*COS(5.579 + 12566.152*L166/10)*L166^2)/10000000000</f>
        <v>1.01564426818996</v>
      </c>
      <c r="AE166" s="10" t="n">
        <f aca="false">2*959.63/AD166</f>
        <v>1889.69707220466</v>
      </c>
      <c r="AF166" s="0"/>
      <c r="AG166" s="0"/>
    </row>
    <row r="167" customFormat="false" ht="12.8" hidden="false" customHeight="false" outlineLevel="0" collapsed="false">
      <c r="D167" s="28" t="n">
        <f aca="false">K167-INT(275*E167/9)+IF($A$8="leap year",1,2)*INT((E167+9)/12)+30</f>
        <v>15</v>
      </c>
      <c r="E167" s="28" t="n">
        <f aca="false">IF(K167&lt;32,1,INT(9*(IF($A$8="leap year",1,2)+K167)/275+0.98))</f>
        <v>6</v>
      </c>
      <c r="F167" s="20" t="n">
        <f aca="false">ASIN(Y167)*180/PI()</f>
        <v>46.193408801119</v>
      </c>
      <c r="G167" s="21" t="n">
        <f aca="false">F167+1.02/(TAN($A$10*(F167+10.3/(F167+5.11)))*60)</f>
        <v>46.2096009781798</v>
      </c>
      <c r="H167" s="21" t="n">
        <f aca="false">IF(X167&gt;180,AB167-180,AB167+180)</f>
        <v>249.347582943831</v>
      </c>
      <c r="I167" s="13" t="n">
        <f aca="false">IF(ABS(4*(N167-0.0057183-V167))&lt;20,4*(N167-0.0057183-V167),4*(N167-0.0057183-V167-360))</f>
        <v>-0.559675973119568</v>
      </c>
      <c r="J167" s="29" t="n">
        <f aca="false">INT(365.25*(IF(E167&gt;2,$A$5,$A$5-1)+4716))+INT(30.6001*(IF(E167&lt;3,E167+12,E167)+1))+D167+$C$2/24+2-INT(IF(E167&gt;2,$A$5,$A$5-1)/100)+INT(INT(IF(E167&gt;2,$A$5,$A$5-1)/100)/4)-1524.5</f>
        <v>2459746.125</v>
      </c>
      <c r="K167" s="7" t="n">
        <v>166</v>
      </c>
      <c r="L167" s="30" t="n">
        <f aca="false">(J167-2451545)/36525</f>
        <v>0.224534565366188</v>
      </c>
      <c r="M167" s="6" t="n">
        <f aca="false">MOD(357.5291 + 35999.0503*L167 - 0.0001559*L167^2 - 0.00000048*L167^3,360)</f>
        <v>160.560204840773</v>
      </c>
      <c r="N167" s="6" t="n">
        <f aca="false">MOD(280.46645 + 36000.76983*L167 + 0.0003032*L167^2,360)</f>
        <v>83.8836719132687</v>
      </c>
      <c r="O167" s="6" t="n">
        <f aca="false"> MOD((1.9146 - 0.004817*L167 - 0.000014*L167^2)*SIN(M167*$A$10) + (0.019993 - 0.000101*L167)*SIN(2*M167*$A$10) + 0.00029*SIN(3*M167*$A$10),360)</f>
        <v>0.624561341288304</v>
      </c>
      <c r="P167" s="6" t="n">
        <f aca="false">MOD(N167+O167,360)</f>
        <v>84.508233254557</v>
      </c>
      <c r="Q167" s="31" t="n">
        <f aca="false">COS(P167*$A$10)</f>
        <v>0.0957027156853106</v>
      </c>
      <c r="R167" s="7" t="n">
        <f aca="false">COS((23.4393-46.815*L167/3600)*$A$10)*SIN(P167*$A$10)</f>
        <v>0.913290899217768</v>
      </c>
      <c r="S167" s="7" t="n">
        <f aca="false">SIN((23.4393-46.815*L167/3600)*$A$10)*SIN(P167*$A$10)</f>
        <v>0.395904942652219</v>
      </c>
      <c r="T167" s="31" t="n">
        <f aca="false">SQRT(1-S167^2)</f>
        <v>0.918291498590476</v>
      </c>
      <c r="U167" s="6" t="n">
        <f aca="false">ATAN(S167/T167)/$A$10</f>
        <v>23.3224249742592</v>
      </c>
      <c r="V167" s="6" t="n">
        <f aca="false">IF(2*ATAN(R167/(Q167+T167))/$A$10&gt;0, 2*ATAN(R167/(Q167+T167))/$A$10, 2*ATAN(R167/(Q167+T167))/$A$10+360)</f>
        <v>84.0178726065486</v>
      </c>
      <c r="W167" s="6" t="n">
        <f aca="false"> MOD(280.46061837 + 360.98564736629*(J167-2451545) + 0.000387933*L167^2 - L167^3/3871000010  + $B$7,360)</f>
        <v>128.877894792706</v>
      </c>
      <c r="X167" s="6" t="n">
        <f aca="false">IF(W167-V167&gt;0,W167-V167,W167-V167+360)</f>
        <v>44.8600221861572</v>
      </c>
      <c r="Y167" s="31" t="n">
        <f aca="false">SIN($A$10*$B$5)*SIN(U167*$A$10) +COS($A$10*$B$5)* COS(U167*$A$10)*COS(X167*$A$10)</f>
        <v>0.721680600471768</v>
      </c>
      <c r="Z167" s="6" t="n">
        <f aca="false">SIN($A$10*X167)</f>
        <v>0.705377158681691</v>
      </c>
      <c r="AA167" s="6" t="n">
        <f aca="false">COS($A$10*X167)*SIN($A$10*$B$5) - TAN($A$10*U167)*COS($A$10*$B$5)</f>
        <v>0.265870582747052</v>
      </c>
      <c r="AB167" s="6" t="n">
        <f aca="false">IF(OR(AND(Z167*AA167&gt;0), AND(Z167&lt;0,AA167&gt;0)), MOD(ATAN2(AA167,Z167)/$A$10+360,360),  ATAN2(AA167,Z167)/$A$10)</f>
        <v>69.3475829438312</v>
      </c>
      <c r="AC167" s="16" t="n">
        <f aca="false">P167-P166</f>
        <v>0.955223098900845</v>
      </c>
      <c r="AD167" s="17" t="n">
        <f aca="false">(100013989+1670700*COS(3.0984635 + 6283.07585*L167/10)+13956*COS(3.05525 + 12566.1517*L167/10)+3084*COS(5.1985 + 77713.7715*L167/10) +1628*COS(1.1739 + 5753.3849*L167/10)+1576*COS(2.8469 + 7860.4194*L167/10)+925*COS(5.453 + 11506.77*L167/10)+542*COS(4.564 + 3930.21*L167/10)+472*COS(3.661 + 5884.927*L167/10)+346*COS(0.964 + 5507.553*L167/10)+329*COS(5.9 + 5223.694*L167/10)+307*COS(0.299 + 5573.143*L167/10)+243*COS(4.273 + 11790.629*L167/10)+212*COS(5.847 + 1577.344*L167/10)+186*COS(5.022 + 10977.079*L167/10)+175*COS(3.012 + 18849.228*L167/10)+110*COS(5.055 + 5486.778*L167/10)+98*COS(0.89 + 6069.78*L167/10)+86*COS(5.69 + 15720.84*L167/10)+86*COS(1.27 + 161000.69*L167/10)+65*COS(0.27 + 17260.15*L167/10)+63*COS(0.92 + 529.69*L167/10)+57*COS(2.01 + 83996.85*L167/10)+56*COS(5.24 + 71430.7*L167/10)+49*COS(3.25 + 2544.31*L167/10)+47*COS(2.58 + 775.52*L167/10)+45*COS(5.54 + 9437.76*L167/10)+43*COS(6.01 + 6275.96*L167/10)+39*COS(5.36 + 4694*L167/10)+38*COS(2.39 + 8827.39*L167/10)+37*COS(0.83 + 19651.05*L167/10)+37*COS(4.9 + 12139.55*L167/10)+36*COS(1.67 + 12036.46*L167/10)+35*COS(1.84 + 2942.46*L167/10)+33*COS(0.24 + 7084.9*L167/10)+32*COS(0.18 + 5088.63*L167/10)+32*COS(1.78 + 398.15*L167/10)+28*COS(1.21 + 6286.6*L167/10)+28*COS(1.9 + 6279.55*L167/10)+26*COS(4.59 + 10447.39*L167/10) +24.6*COS(3.787 + 8429.241*L167/10)+23.6*COS(0.269 + 796.3*L167/10)+27.8*COS(1.899 + 6279.55*L167/10)+23.9*COS(4.996 + 5856.48*L167/10)+20.3*COS(4.653 + 2146.165*L167/10))/100000000 + (103019*COS(1.10749 + 6283.07585*L167/10) +1721*COS(1.0644 + 12566.1517*L167/10) +702*COS(3.142 + 0*L167/10) +32*COS(1.02 + 18849.23*L167/10) +31*COS(2.84 + 5507.55*L167/10) +25*COS(1.32 + 5223.69*L167/10) +18*COS(1.42 + 1577.34*L167/10) +10*COS(5.91 + 10977.08*L167/10) +9*COS(1.42 + 6275.96*L167/10) +9*COS(0.27 + 5486.78*L167/10))*L167/1000000000  + (4359*COS(5.7846 + 6283.0758*L167/10)*L167^2+124*COS(5.579 + 12566.152*L167/10)*L167^2)/10000000000</f>
        <v>1.01574087782619</v>
      </c>
      <c r="AE167" s="10" t="n">
        <f aca="false">2*959.63/AD167</f>
        <v>1889.51733842538</v>
      </c>
      <c r="AF167" s="0"/>
      <c r="AG167" s="0"/>
    </row>
    <row r="168" customFormat="false" ht="12.8" hidden="false" customHeight="false" outlineLevel="0" collapsed="false">
      <c r="D168" s="28" t="n">
        <f aca="false">K168-INT(275*E168/9)+IF($A$8="leap year",1,2)*INT((E168+9)/12)+30</f>
        <v>16</v>
      </c>
      <c r="E168" s="28" t="n">
        <f aca="false">IF(K168&lt;32,1,INT(9*(IF($A$8="leap year",1,2)+K168)/275+0.98))</f>
        <v>6</v>
      </c>
      <c r="F168" s="20" t="n">
        <f aca="false">ASIN(Y168)*180/PI()</f>
        <v>46.2530745645715</v>
      </c>
      <c r="G168" s="21" t="n">
        <f aca="false">F168+1.02/(TAN($A$10*(F168+10.3/(F168+5.11)))*60)</f>
        <v>46.269233142915</v>
      </c>
      <c r="H168" s="21" t="n">
        <f aca="false">IF(X168&gt;180,AB168-180,AB168+180)</f>
        <v>249.327891230755</v>
      </c>
      <c r="I168" s="13" t="n">
        <f aca="false">IF(ABS(4*(N168-0.0057183-V168))&lt;20,4*(N168-0.0057183-V168),4*(N168-0.0057183-V168-360))</f>
        <v>-0.774790594978811</v>
      </c>
      <c r="J168" s="29" t="n">
        <f aca="false">INT(365.25*(IF(E168&gt;2,$A$5,$A$5-1)+4716))+INT(30.6001*(IF(E168&lt;3,E168+12,E168)+1))+D168+$C$2/24+2-INT(IF(E168&gt;2,$A$5,$A$5-1)/100)+INT(INT(IF(E168&gt;2,$A$5,$A$5-1)/100)/4)-1524.5</f>
        <v>2459747.125</v>
      </c>
      <c r="K168" s="7" t="n">
        <v>167</v>
      </c>
      <c r="L168" s="30" t="n">
        <f aca="false">(J168-2451545)/36525</f>
        <v>0.224561943874059</v>
      </c>
      <c r="M168" s="6" t="n">
        <f aca="false">MOD(357.5291 + 35999.0503*L168 - 0.0001559*L168^2 - 0.00000048*L168^3,360)</f>
        <v>161.545805120852</v>
      </c>
      <c r="N168" s="6" t="n">
        <f aca="false">MOD(280.46645 + 36000.76983*L168 + 0.0003032*L168^2,360)</f>
        <v>84.8693192771625</v>
      </c>
      <c r="O168" s="6" t="n">
        <f aca="false"> MOD((1.9146 - 0.004817*L168 - 0.000014*L168^2)*SIN(M168*$A$10) + (0.019993 - 0.000101*L168)*SIN(2*M168*$A$10) + 0.00029*SIN(3*M168*$A$10),360)</f>
        <v>0.593962814688069</v>
      </c>
      <c r="P168" s="6" t="n">
        <f aca="false">MOD(N168+O168,360)</f>
        <v>85.4632820918506</v>
      </c>
      <c r="Q168" s="31" t="n">
        <f aca="false">COS(P168*$A$10)</f>
        <v>0.0790979524429972</v>
      </c>
      <c r="R168" s="7" t="n">
        <f aca="false">COS((23.4393-46.815*L168/3600)*$A$10)*SIN(P168*$A$10)</f>
        <v>0.914627599514089</v>
      </c>
      <c r="S168" s="7" t="n">
        <f aca="false">SIN((23.4393-46.815*L168/3600)*$A$10)*SIN(P168*$A$10)</f>
        <v>0.396484385728392</v>
      </c>
      <c r="T168" s="31" t="n">
        <f aca="false">SQRT(1-S168^2)</f>
        <v>0.918041465225607</v>
      </c>
      <c r="U168" s="6" t="n">
        <f aca="false">ATAN(S168/T168)/$A$10</f>
        <v>23.3585836037508</v>
      </c>
      <c r="V168" s="6" t="n">
        <f aca="false">IF(2*ATAN(R168/(Q168+T168))/$A$10&gt;0, 2*ATAN(R168/(Q168+T168))/$A$10, 2*ATAN(R168/(Q168+T168))/$A$10+360)</f>
        <v>85.0572986259072</v>
      </c>
      <c r="W168" s="6" t="n">
        <f aca="false"> MOD(280.46061837 + 360.98564736629*(J168-2451545) + 0.000387933*L168^2 - L168^3/3871000010  + $B$7,360)</f>
        <v>129.86354216421</v>
      </c>
      <c r="X168" s="6" t="n">
        <f aca="false">IF(W168-V168&gt;0,W168-V168,W168-V168+360)</f>
        <v>44.806243538303</v>
      </c>
      <c r="Y168" s="31" t="n">
        <f aca="false">SIN($A$10*$B$5)*SIN(U168*$A$10) +COS($A$10*$B$5)* COS(U168*$A$10)*COS(X168*$A$10)</f>
        <v>0.722401068491842</v>
      </c>
      <c r="Z168" s="6" t="n">
        <f aca="false">SIN($A$10*X168)</f>
        <v>0.704711527916131</v>
      </c>
      <c r="AA168" s="6" t="n">
        <f aca="false">COS($A$10*X168)*SIN($A$10*$B$5) - TAN($A$10*U168)*COS($A$10*$B$5)</f>
        <v>0.265896336995287</v>
      </c>
      <c r="AB168" s="6" t="n">
        <f aca="false">IF(OR(AND(Z168*AA168&gt;0), AND(Z168&lt;0,AA168&gt;0)), MOD(ATAN2(AA168,Z168)/$A$10+360,360),  ATAN2(AA168,Z168)/$A$10)</f>
        <v>69.327891230755</v>
      </c>
      <c r="AC168" s="16" t="n">
        <f aca="false">P168-P167</f>
        <v>0.955048837293575</v>
      </c>
      <c r="AD168" s="17" t="n">
        <f aca="false">(100013989+1670700*COS(3.0984635 + 6283.07585*L168/10)+13956*COS(3.05525 + 12566.1517*L168/10)+3084*COS(5.1985 + 77713.7715*L168/10) +1628*COS(1.1739 + 5753.3849*L168/10)+1576*COS(2.8469 + 7860.4194*L168/10)+925*COS(5.453 + 11506.77*L168/10)+542*COS(4.564 + 3930.21*L168/10)+472*COS(3.661 + 5884.927*L168/10)+346*COS(0.964 + 5507.553*L168/10)+329*COS(5.9 + 5223.694*L168/10)+307*COS(0.299 + 5573.143*L168/10)+243*COS(4.273 + 11790.629*L168/10)+212*COS(5.847 + 1577.344*L168/10)+186*COS(5.022 + 10977.079*L168/10)+175*COS(3.012 + 18849.228*L168/10)+110*COS(5.055 + 5486.778*L168/10)+98*COS(0.89 + 6069.78*L168/10)+86*COS(5.69 + 15720.84*L168/10)+86*COS(1.27 + 161000.69*L168/10)+65*COS(0.27 + 17260.15*L168/10)+63*COS(0.92 + 529.69*L168/10)+57*COS(2.01 + 83996.85*L168/10)+56*COS(5.24 + 71430.7*L168/10)+49*COS(3.25 + 2544.31*L168/10)+47*COS(2.58 + 775.52*L168/10)+45*COS(5.54 + 9437.76*L168/10)+43*COS(6.01 + 6275.96*L168/10)+39*COS(5.36 + 4694*L168/10)+38*COS(2.39 + 8827.39*L168/10)+37*COS(0.83 + 19651.05*L168/10)+37*COS(4.9 + 12139.55*L168/10)+36*COS(1.67 + 12036.46*L168/10)+35*COS(1.84 + 2942.46*L168/10)+33*COS(0.24 + 7084.9*L168/10)+32*COS(0.18 + 5088.63*L168/10)+32*COS(1.78 + 398.15*L168/10)+28*COS(1.21 + 6286.6*L168/10)+28*COS(1.9 + 6279.55*L168/10)+26*COS(4.59 + 10447.39*L168/10) +24.6*COS(3.787 + 8429.241*L168/10)+23.6*COS(0.269 + 796.3*L168/10)+27.8*COS(1.899 + 6279.55*L168/10)+23.9*COS(4.996 + 5856.48*L168/10)+20.3*COS(4.653 + 2146.165*L168/10))/100000000 + (103019*COS(1.10749 + 6283.07585*L168/10) +1721*COS(1.0644 + 12566.1517*L168/10) +702*COS(3.142 + 0*L168/10) +32*COS(1.02 + 18849.23*L168/10) +31*COS(2.84 + 5507.55*L168/10) +25*COS(1.32 + 5223.69*L168/10) +18*COS(1.42 + 1577.34*L168/10) +10*COS(5.91 + 10977.08*L168/10) +9*COS(1.42 + 6275.96*L168/10) +9*COS(0.27 + 5486.78*L168/10))*L168/1000000000  + (4359*COS(5.7846 + 6283.0758*L168/10)*L168^2+124*COS(5.579 + 12566.152*L168/10)*L168^2)/10000000000</f>
        <v>1.0158344570142</v>
      </c>
      <c r="AE168" s="10" t="n">
        <f aca="false">2*959.63/AD168</f>
        <v>1889.34327512497</v>
      </c>
      <c r="AF168" s="0"/>
      <c r="AG168" s="0"/>
    </row>
    <row r="169" customFormat="false" ht="12.8" hidden="false" customHeight="false" outlineLevel="0" collapsed="false">
      <c r="D169" s="28" t="n">
        <f aca="false">K169-INT(275*E169/9)+IF($A$8="leap year",1,2)*INT((E169+9)/12)+30</f>
        <v>17</v>
      </c>
      <c r="E169" s="28" t="n">
        <f aca="false">IF(K169&lt;32,1,INT(9*(IF($A$8="leap year",1,2)+K169)/275+0.98))</f>
        <v>6</v>
      </c>
      <c r="F169" s="20" t="n">
        <f aca="false">ASIN(Y169)*180/PI()</f>
        <v>46.3077417490435</v>
      </c>
      <c r="G169" s="21" t="n">
        <f aca="false">F169+1.02/(TAN($A$10*(F169+10.3/(F169+5.11)))*60)</f>
        <v>46.3238696012888</v>
      </c>
      <c r="H169" s="21" t="n">
        <f aca="false">IF(X169&gt;180,AB169-180,AB169+180)</f>
        <v>249.301352400712</v>
      </c>
      <c r="I169" s="13" t="n">
        <f aca="false">IF(ABS(4*(N169-0.0057183-V169))&lt;20,4*(N169-0.0057183-V169),4*(N169-0.0057183-V169-360))</f>
        <v>-0.99123506892721</v>
      </c>
      <c r="J169" s="29" t="n">
        <f aca="false">INT(365.25*(IF(E169&gt;2,$A$5,$A$5-1)+4716))+INT(30.6001*(IF(E169&lt;3,E169+12,E169)+1))+D169+$C$2/24+2-INT(IF(E169&gt;2,$A$5,$A$5-1)/100)+INT(INT(IF(E169&gt;2,$A$5,$A$5-1)/100)/4)-1524.5</f>
        <v>2459748.125</v>
      </c>
      <c r="K169" s="7" t="n">
        <v>168</v>
      </c>
      <c r="L169" s="30" t="n">
        <f aca="false">(J169-2451545)/36525</f>
        <v>0.22458932238193</v>
      </c>
      <c r="M169" s="6" t="n">
        <f aca="false">MOD(357.5291 + 35999.0503*L169 - 0.0001559*L169^2 - 0.00000048*L169^3,360)</f>
        <v>162.531405400932</v>
      </c>
      <c r="N169" s="6" t="n">
        <f aca="false">MOD(280.46645 + 36000.76983*L169 + 0.0003032*L169^2,360)</f>
        <v>85.8549666410545</v>
      </c>
      <c r="O169" s="6" t="n">
        <f aca="false"> MOD((1.9146 - 0.004817*L169 - 0.000014*L169^2)*SIN(M169*$A$10) + (0.019993 - 0.000101*L169)*SIN(2*M169*$A$10) + 0.00029*SIN(3*M169*$A$10),360)</f>
        <v>0.563198618755686</v>
      </c>
      <c r="P169" s="6" t="n">
        <f aca="false">MOD(N169+O169,360)</f>
        <v>86.4181652598102</v>
      </c>
      <c r="Q169" s="31" t="n">
        <f aca="false">COS(P169*$A$10)</f>
        <v>0.0624740983988099</v>
      </c>
      <c r="R169" s="7" t="n">
        <f aca="false">COS((23.4393-46.815*L169/3600)*$A$10)*SIN(P169*$A$10)</f>
        <v>0.915710013322896</v>
      </c>
      <c r="S169" s="7" t="n">
        <f aca="false">SIN((23.4393-46.815*L169/3600)*$A$10)*SIN(P169*$A$10)</f>
        <v>0.396953597451184</v>
      </c>
      <c r="T169" s="31" t="n">
        <f aca="false">SQRT(1-S169^2)</f>
        <v>0.917838679436949</v>
      </c>
      <c r="U169" s="6" t="n">
        <f aca="false">ATAN(S169/T169)/$A$10</f>
        <v>23.3878707561903</v>
      </c>
      <c r="V169" s="6" t="n">
        <f aca="false">IF(2*ATAN(R169/(Q169+T169))/$A$10&gt;0, 2*ATAN(R169/(Q169+T169))/$A$10, 2*ATAN(R169/(Q169+T169))/$A$10+360)</f>
        <v>86.0970571082863</v>
      </c>
      <c r="W169" s="6" t="n">
        <f aca="false"> MOD(280.46061837 + 360.98564736629*(J169-2451545) + 0.000387933*L169^2 - L169^3/3871000010  + $B$7,360)</f>
        <v>130.849189535249</v>
      </c>
      <c r="X169" s="6" t="n">
        <f aca="false">IF(W169-V169&gt;0,W169-V169,W169-V169+360)</f>
        <v>44.7521324269627</v>
      </c>
      <c r="Y169" s="31" t="n">
        <f aca="false">SIN($A$10*$B$5)*SIN(U169*$A$10) +COS($A$10*$B$5)* COS(U169*$A$10)*COS(X169*$A$10)</f>
        <v>0.723060490657501</v>
      </c>
      <c r="Z169" s="6" t="n">
        <f aca="false">SIN($A$10*X169)</f>
        <v>0.704041155556465</v>
      </c>
      <c r="AA169" s="6" t="n">
        <f aca="false">COS($A$10*X169)*SIN($A$10*$B$5) - TAN($A$10*U169)*COS($A$10*$B$5)</f>
        <v>0.266015992964064</v>
      </c>
      <c r="AB169" s="6" t="n">
        <f aca="false">IF(OR(AND(Z169*AA169&gt;0), AND(Z169&lt;0,AA169&gt;0)), MOD(ATAN2(AA169,Z169)/$A$10+360,360),  ATAN2(AA169,Z169)/$A$10)</f>
        <v>69.3013524007121</v>
      </c>
      <c r="AC169" s="16" t="n">
        <f aca="false">P169-P168</f>
        <v>0.954883167959608</v>
      </c>
      <c r="AD169" s="17" t="n">
        <f aca="false">(100013989+1670700*COS(3.0984635 + 6283.07585*L169/10)+13956*COS(3.05525 + 12566.1517*L169/10)+3084*COS(5.1985 + 77713.7715*L169/10) +1628*COS(1.1739 + 5753.3849*L169/10)+1576*COS(2.8469 + 7860.4194*L169/10)+925*COS(5.453 + 11506.77*L169/10)+542*COS(4.564 + 3930.21*L169/10)+472*COS(3.661 + 5884.927*L169/10)+346*COS(0.964 + 5507.553*L169/10)+329*COS(5.9 + 5223.694*L169/10)+307*COS(0.299 + 5573.143*L169/10)+243*COS(4.273 + 11790.629*L169/10)+212*COS(5.847 + 1577.344*L169/10)+186*COS(5.022 + 10977.079*L169/10)+175*COS(3.012 + 18849.228*L169/10)+110*COS(5.055 + 5486.778*L169/10)+98*COS(0.89 + 6069.78*L169/10)+86*COS(5.69 + 15720.84*L169/10)+86*COS(1.27 + 161000.69*L169/10)+65*COS(0.27 + 17260.15*L169/10)+63*COS(0.92 + 529.69*L169/10)+57*COS(2.01 + 83996.85*L169/10)+56*COS(5.24 + 71430.7*L169/10)+49*COS(3.25 + 2544.31*L169/10)+47*COS(2.58 + 775.52*L169/10)+45*COS(5.54 + 9437.76*L169/10)+43*COS(6.01 + 6275.96*L169/10)+39*COS(5.36 + 4694*L169/10)+38*COS(2.39 + 8827.39*L169/10)+37*COS(0.83 + 19651.05*L169/10)+37*COS(4.9 + 12139.55*L169/10)+36*COS(1.67 + 12036.46*L169/10)+35*COS(1.84 + 2942.46*L169/10)+33*COS(0.24 + 7084.9*L169/10)+32*COS(0.18 + 5088.63*L169/10)+32*COS(1.78 + 398.15*L169/10)+28*COS(1.21 + 6286.6*L169/10)+28*COS(1.9 + 6279.55*L169/10)+26*COS(4.59 + 10447.39*L169/10) +24.6*COS(3.787 + 8429.241*L169/10)+23.6*COS(0.269 + 796.3*L169/10)+27.8*COS(1.899 + 6279.55*L169/10)+23.9*COS(4.996 + 5856.48*L169/10)+20.3*COS(4.653 + 2146.165*L169/10))/100000000 + (103019*COS(1.10749 + 6283.07585*L169/10) +1721*COS(1.0644 + 12566.1517*L169/10) +702*COS(3.142 + 0*L169/10) +32*COS(1.02 + 18849.23*L169/10) +31*COS(2.84 + 5507.55*L169/10) +25*COS(1.32 + 5223.69*L169/10) +18*COS(1.42 + 1577.34*L169/10) +10*COS(5.91 + 10977.08*L169/10) +9*COS(1.42 + 6275.96*L169/10) +9*COS(0.27 + 5486.78*L169/10))*L169/1000000000  + (4359*COS(5.7846 + 6283.0758*L169/10)*L169^2+124*COS(5.579 + 12566.152*L169/10)*L169^2)/10000000000</f>
        <v>1.0159248369975</v>
      </c>
      <c r="AE169" s="10" t="n">
        <f aca="false">2*959.63/AD169</f>
        <v>1889.17519299188</v>
      </c>
      <c r="AF169" s="0"/>
      <c r="AG169" s="0"/>
    </row>
    <row r="170" customFormat="false" ht="12.8" hidden="false" customHeight="false" outlineLevel="0" collapsed="false">
      <c r="D170" s="28" t="n">
        <f aca="false">K170-INT(275*E170/9)+IF($A$8="leap year",1,2)*INT((E170+9)/12)+30</f>
        <v>18</v>
      </c>
      <c r="E170" s="28" t="n">
        <f aca="false">IF(K170&lt;32,1,INT(9*(IF($A$8="leap year",1,2)+K170)/275+0.98))</f>
        <v>6</v>
      </c>
      <c r="F170" s="20" t="n">
        <f aca="false">ASIN(Y170)*180/PI()</f>
        <v>46.357345261493</v>
      </c>
      <c r="G170" s="21" t="n">
        <f aca="false">F170+1.02/(TAN($A$10*(F170+10.3/(F170+5.11)))*60)</f>
        <v>46.3734452814035</v>
      </c>
      <c r="H170" s="21" t="n">
        <f aca="false">IF(X170&gt;180,AB170-180,AB170+180)</f>
        <v>249.268035023175</v>
      </c>
      <c r="I170" s="13" t="n">
        <f aca="false">IF(ABS(4*(N170-0.0057183-V170))&lt;20,4*(N170-0.0057183-V170),4*(N170-0.0057183-V170-360))</f>
        <v>-1.20861836653802</v>
      </c>
      <c r="J170" s="29" t="n">
        <f aca="false">INT(365.25*(IF(E170&gt;2,$A$5,$A$5-1)+4716))+INT(30.6001*(IF(E170&lt;3,E170+12,E170)+1))+D170+$C$2/24+2-INT(IF(E170&gt;2,$A$5,$A$5-1)/100)+INT(INT(IF(E170&gt;2,$A$5,$A$5-1)/100)/4)-1524.5</f>
        <v>2459749.125</v>
      </c>
      <c r="K170" s="7" t="n">
        <v>169</v>
      </c>
      <c r="L170" s="30" t="n">
        <f aca="false">(J170-2451545)/36525</f>
        <v>0.224616700889801</v>
      </c>
      <c r="M170" s="6" t="n">
        <f aca="false">MOD(357.5291 + 35999.0503*L170 - 0.0001559*L170^2 - 0.00000048*L170^3,360)</f>
        <v>163.517005681011</v>
      </c>
      <c r="N170" s="6" t="n">
        <f aca="false">MOD(280.46645 + 36000.76983*L170 + 0.0003032*L170^2,360)</f>
        <v>86.8406140049483</v>
      </c>
      <c r="O170" s="6" t="n">
        <f aca="false"> MOD((1.9146 - 0.004817*L170 - 0.000014*L170^2)*SIN(M170*$A$10) + (0.019993 - 0.000101*L170)*SIN(2*M170*$A$10) + 0.00029*SIN(3*M170*$A$10),360)</f>
        <v>0.532277383693946</v>
      </c>
      <c r="P170" s="6" t="n">
        <f aca="false">MOD(N170+O170,360)</f>
        <v>87.3728913886422</v>
      </c>
      <c r="Q170" s="31" t="n">
        <f aca="false">COS(P170*$A$10)</f>
        <v>0.0458356304990893</v>
      </c>
      <c r="R170" s="7" t="n">
        <f aca="false">COS((23.4393-46.815*L170/3600)*$A$10)*SIN(P170*$A$10)</f>
        <v>0.916537978636771</v>
      </c>
      <c r="S170" s="7" t="n">
        <f aca="false">SIN((23.4393-46.815*L170/3600)*$A$10)*SIN(P170*$A$10)</f>
        <v>0.397312507597196</v>
      </c>
      <c r="T170" s="31" t="n">
        <f aca="false">SQRT(1-S170^2)</f>
        <v>0.917683372033529</v>
      </c>
      <c r="U170" s="6" t="n">
        <f aca="false">ATAN(S170/T170)/$A$10</f>
        <v>23.4102775001598</v>
      </c>
      <c r="V170" s="6" t="n">
        <f aca="false">IF(2*ATAN(R170/(Q170+T170))/$A$10&gt;0, 2*ATAN(R170/(Q170+T170))/$A$10, 2*ATAN(R170/(Q170+T170))/$A$10+360)</f>
        <v>87.1370502965828</v>
      </c>
      <c r="W170" s="6" t="n">
        <f aca="false"> MOD(280.46061837 + 360.98564736629*(J170-2451545) + 0.000387933*L170^2 - L170^3/3871000010  + $B$7,360)</f>
        <v>131.834836906288</v>
      </c>
      <c r="X170" s="6" t="n">
        <f aca="false">IF(W170-V170&gt;0,W170-V170,W170-V170+360)</f>
        <v>44.697786609705</v>
      </c>
      <c r="Y170" s="31" t="n">
        <f aca="false">SIN($A$10*$B$5)*SIN(U170*$A$10) +COS($A$10*$B$5)* COS(U170*$A$10)*COS(X170*$A$10)</f>
        <v>0.723658262759281</v>
      </c>
      <c r="Z170" s="6" t="n">
        <f aca="false">SIN($A$10*X170)</f>
        <v>0.703367243427943</v>
      </c>
      <c r="AA170" s="6" t="n">
        <f aca="false">COS($A$10*X170)*SIN($A$10*$B$5) - TAN($A$10*U170)*COS($A$10*$B$5)</f>
        <v>0.266228861850091</v>
      </c>
      <c r="AB170" s="6" t="n">
        <f aca="false">IF(OR(AND(Z170*AA170&gt;0), AND(Z170&lt;0,AA170&gt;0)), MOD(ATAN2(AA170,Z170)/$A$10+360,360),  ATAN2(AA170,Z170)/$A$10)</f>
        <v>69.2680350231755</v>
      </c>
      <c r="AC170" s="16" t="n">
        <f aca="false">P170-P169</f>
        <v>0.954726128832064</v>
      </c>
      <c r="AD170" s="17" t="n">
        <f aca="false">(100013989+1670700*COS(3.0984635 + 6283.07585*L170/10)+13956*COS(3.05525 + 12566.1517*L170/10)+3084*COS(5.1985 + 77713.7715*L170/10) +1628*COS(1.1739 + 5753.3849*L170/10)+1576*COS(2.8469 + 7860.4194*L170/10)+925*COS(5.453 + 11506.77*L170/10)+542*COS(4.564 + 3930.21*L170/10)+472*COS(3.661 + 5884.927*L170/10)+346*COS(0.964 + 5507.553*L170/10)+329*COS(5.9 + 5223.694*L170/10)+307*COS(0.299 + 5573.143*L170/10)+243*COS(4.273 + 11790.629*L170/10)+212*COS(5.847 + 1577.344*L170/10)+186*COS(5.022 + 10977.079*L170/10)+175*COS(3.012 + 18849.228*L170/10)+110*COS(5.055 + 5486.778*L170/10)+98*COS(0.89 + 6069.78*L170/10)+86*COS(5.69 + 15720.84*L170/10)+86*COS(1.27 + 161000.69*L170/10)+65*COS(0.27 + 17260.15*L170/10)+63*COS(0.92 + 529.69*L170/10)+57*COS(2.01 + 83996.85*L170/10)+56*COS(5.24 + 71430.7*L170/10)+49*COS(3.25 + 2544.31*L170/10)+47*COS(2.58 + 775.52*L170/10)+45*COS(5.54 + 9437.76*L170/10)+43*COS(6.01 + 6275.96*L170/10)+39*COS(5.36 + 4694*L170/10)+38*COS(2.39 + 8827.39*L170/10)+37*COS(0.83 + 19651.05*L170/10)+37*COS(4.9 + 12139.55*L170/10)+36*COS(1.67 + 12036.46*L170/10)+35*COS(1.84 + 2942.46*L170/10)+33*COS(0.24 + 7084.9*L170/10)+32*COS(0.18 + 5088.63*L170/10)+32*COS(1.78 + 398.15*L170/10)+28*COS(1.21 + 6286.6*L170/10)+28*COS(1.9 + 6279.55*L170/10)+26*COS(4.59 + 10447.39*L170/10) +24.6*COS(3.787 + 8429.241*L170/10)+23.6*COS(0.269 + 796.3*L170/10)+27.8*COS(1.899 + 6279.55*L170/10)+23.9*COS(4.996 + 5856.48*L170/10)+20.3*COS(4.653 + 2146.165*L170/10))/100000000 + (103019*COS(1.10749 + 6283.07585*L170/10) +1721*COS(1.0644 + 12566.1517*L170/10) +702*COS(3.142 + 0*L170/10) +32*COS(1.02 + 18849.23*L170/10) +31*COS(2.84 + 5507.55*L170/10) +25*COS(1.32 + 5223.69*L170/10) +18*COS(1.42 + 1577.34*L170/10) +10*COS(5.91 + 10977.08*L170/10) +9*COS(1.42 + 6275.96*L170/10) +9*COS(0.27 + 5486.78*L170/10))*L170/1000000000  + (4359*COS(5.7846 + 6283.0758*L170/10)*L170^2+124*COS(5.579 + 12566.152*L170/10)*L170^2)/10000000000</f>
        <v>1.01601177104225</v>
      </c>
      <c r="AE170" s="10" t="n">
        <f aca="false">2*959.63/AD170</f>
        <v>1889.01354758044</v>
      </c>
      <c r="AF170" s="0"/>
      <c r="AG170" s="0"/>
    </row>
    <row r="171" customFormat="false" ht="12.8" hidden="false" customHeight="false" outlineLevel="0" collapsed="false">
      <c r="D171" s="28" t="n">
        <f aca="false">K171-INT(275*E171/9)+IF($A$8="leap year",1,2)*INT((E171+9)/12)+30</f>
        <v>19</v>
      </c>
      <c r="E171" s="28" t="n">
        <f aca="false">IF(K171&lt;32,1,INT(9*(IF($A$8="leap year",1,2)+K171)/275+0.98))</f>
        <v>6</v>
      </c>
      <c r="F171" s="20" t="n">
        <f aca="false">ASIN(Y171)*180/PI()</f>
        <v>46.4018206346034</v>
      </c>
      <c r="G171" s="21" t="n">
        <f aca="false">F171+1.02/(TAN($A$10*(F171+10.3/(F171+5.11)))*60)</f>
        <v>46.4178957380086</v>
      </c>
      <c r="H171" s="21" t="n">
        <f aca="false">IF(X171&gt;180,AB171-180,AB171+180)</f>
        <v>249.228014647694</v>
      </c>
      <c r="I171" s="13" t="n">
        <f aca="false">IF(ABS(4*(N171-0.0057183-V171))&lt;20,4*(N171-0.0057183-V171),4*(N171-0.0057183-V171-360))</f>
        <v>-1.42654729004732</v>
      </c>
      <c r="J171" s="29" t="n">
        <f aca="false">INT(365.25*(IF(E171&gt;2,$A$5,$A$5-1)+4716))+INT(30.6001*(IF(E171&lt;3,E171+12,E171)+1))+D171+$C$2/24+2-INT(IF(E171&gt;2,$A$5,$A$5-1)/100)+INT(INT(IF(E171&gt;2,$A$5,$A$5-1)/100)/4)-1524.5</f>
        <v>2459750.125</v>
      </c>
      <c r="K171" s="7" t="n">
        <v>170</v>
      </c>
      <c r="L171" s="30" t="n">
        <f aca="false">(J171-2451545)/36525</f>
        <v>0.224644079397673</v>
      </c>
      <c r="M171" s="6" t="n">
        <f aca="false">MOD(357.5291 + 35999.0503*L171 - 0.0001559*L171^2 - 0.00000048*L171^3,360)</f>
        <v>164.502605961088</v>
      </c>
      <c r="N171" s="6" t="n">
        <f aca="false">MOD(280.46645 + 36000.76983*L171 + 0.0003032*L171^2,360)</f>
        <v>87.8262613688421</v>
      </c>
      <c r="O171" s="6" t="n">
        <f aca="false"> MOD((1.9146 - 0.004817*L171 - 0.000014*L171^2)*SIN(M171*$A$10) + (0.019993 - 0.000101*L171)*SIN(2*M171*$A$10) + 0.00029*SIN(3*M171*$A$10),360)</f>
        <v>0.501207775606335</v>
      </c>
      <c r="P171" s="6" t="n">
        <f aca="false">MOD(N171+O171,360)</f>
        <v>88.3274691444484</v>
      </c>
      <c r="Q171" s="31" t="n">
        <f aca="false">COS(P171*$A$10)</f>
        <v>0.0291870246956892</v>
      </c>
      <c r="R171" s="7" t="n">
        <f aca="false">COS((23.4393-46.815*L171/3600)*$A$10)*SIN(P171*$A$10)</f>
        <v>0.917111395130171</v>
      </c>
      <c r="S171" s="7" t="n">
        <f aca="false">SIN((23.4393-46.815*L171/3600)*$A$10)*SIN(P171*$A$10)</f>
        <v>0.397561072681676</v>
      </c>
      <c r="T171" s="31" t="n">
        <f aca="false">SQRT(1-S171^2)</f>
        <v>0.917575715398024</v>
      </c>
      <c r="U171" s="6" t="n">
        <f aca="false">ATAN(S171/T171)/$A$10</f>
        <v>23.4257976305713</v>
      </c>
      <c r="V171" s="6" t="n">
        <f aca="false">IF(2*ATAN(R171/(Q171+T171))/$A$10&gt;0, 2*ATAN(R171/(Q171+T171))/$A$10, 2*ATAN(R171/(Q171+T171))/$A$10+360)</f>
        <v>88.1771798913539</v>
      </c>
      <c r="W171" s="6" t="n">
        <f aca="false"> MOD(280.46061837 + 360.98564736629*(J171-2451545) + 0.000387933*L171^2 - L171^3/3871000010  + $B$7,360)</f>
        <v>132.820484277327</v>
      </c>
      <c r="X171" s="6" t="n">
        <f aca="false">IF(W171-V171&gt;0,W171-V171,W171-V171+360)</f>
        <v>44.6433043859727</v>
      </c>
      <c r="Y171" s="31" t="n">
        <f aca="false">SIN($A$10*$B$5)*SIN(U171*$A$10) +COS($A$10*$B$5)* COS(U171*$A$10)*COS(X171*$A$10)</f>
        <v>0.724193774469586</v>
      </c>
      <c r="Z171" s="6" t="n">
        <f aca="false">SIN($A$10*X171)</f>
        <v>0.702691004611131</v>
      </c>
      <c r="AA171" s="6" t="n">
        <f aca="false">COS($A$10*X171)*SIN($A$10*$B$5) - TAN($A$10*U171)*COS($A$10*$B$5)</f>
        <v>0.266534188897246</v>
      </c>
      <c r="AB171" s="6" t="n">
        <f aca="false">IF(OR(AND(Z171*AA171&gt;0), AND(Z171&lt;0,AA171&gt;0)), MOD(ATAN2(AA171,Z171)/$A$10+360,360),  ATAN2(AA171,Z171)/$A$10)</f>
        <v>69.2280146476937</v>
      </c>
      <c r="AC171" s="16" t="n">
        <f aca="false">P171-P170</f>
        <v>0.954577755806184</v>
      </c>
      <c r="AD171" s="17" t="n">
        <f aca="false">(100013989+1670700*COS(3.0984635 + 6283.07585*L171/10)+13956*COS(3.05525 + 12566.1517*L171/10)+3084*COS(5.1985 + 77713.7715*L171/10) +1628*COS(1.1739 + 5753.3849*L171/10)+1576*COS(2.8469 + 7860.4194*L171/10)+925*COS(5.453 + 11506.77*L171/10)+542*COS(4.564 + 3930.21*L171/10)+472*COS(3.661 + 5884.927*L171/10)+346*COS(0.964 + 5507.553*L171/10)+329*COS(5.9 + 5223.694*L171/10)+307*COS(0.299 + 5573.143*L171/10)+243*COS(4.273 + 11790.629*L171/10)+212*COS(5.847 + 1577.344*L171/10)+186*COS(5.022 + 10977.079*L171/10)+175*COS(3.012 + 18849.228*L171/10)+110*COS(5.055 + 5486.778*L171/10)+98*COS(0.89 + 6069.78*L171/10)+86*COS(5.69 + 15720.84*L171/10)+86*COS(1.27 + 161000.69*L171/10)+65*COS(0.27 + 17260.15*L171/10)+63*COS(0.92 + 529.69*L171/10)+57*COS(2.01 + 83996.85*L171/10)+56*COS(5.24 + 71430.7*L171/10)+49*COS(3.25 + 2544.31*L171/10)+47*COS(2.58 + 775.52*L171/10)+45*COS(5.54 + 9437.76*L171/10)+43*COS(6.01 + 6275.96*L171/10)+39*COS(5.36 + 4694*L171/10)+38*COS(2.39 + 8827.39*L171/10)+37*COS(0.83 + 19651.05*L171/10)+37*COS(4.9 + 12139.55*L171/10)+36*COS(1.67 + 12036.46*L171/10)+35*COS(1.84 + 2942.46*L171/10)+33*COS(0.24 + 7084.9*L171/10)+32*COS(0.18 + 5088.63*L171/10)+32*COS(1.78 + 398.15*L171/10)+28*COS(1.21 + 6286.6*L171/10)+28*COS(1.9 + 6279.55*L171/10)+26*COS(4.59 + 10447.39*L171/10) +24.6*COS(3.787 + 8429.241*L171/10)+23.6*COS(0.269 + 796.3*L171/10)+27.8*COS(1.899 + 6279.55*L171/10)+23.9*COS(4.996 + 5856.48*L171/10)+20.3*COS(4.653 + 2146.165*L171/10))/100000000 + (103019*COS(1.10749 + 6283.07585*L171/10) +1721*COS(1.0644 + 12566.1517*L171/10) +702*COS(3.142 + 0*L171/10) +32*COS(1.02 + 18849.23*L171/10) +31*COS(2.84 + 5507.55*L171/10) +25*COS(1.32 + 5223.69*L171/10) +18*COS(1.42 + 1577.34*L171/10) +10*COS(5.91 + 10977.08*L171/10) +9*COS(1.42 + 6275.96*L171/10) +9*COS(0.27 + 5486.78*L171/10))*L171/1000000000  + (4359*COS(5.7846 + 6283.0758*L171/10)*L171^2+124*COS(5.579 + 12566.152*L171/10)*L171^2)/10000000000</f>
        <v>1.01609495327825</v>
      </c>
      <c r="AE171" s="10" t="n">
        <f aca="false">2*959.63/AD171</f>
        <v>1888.85890418789</v>
      </c>
      <c r="AF171" s="0"/>
      <c r="AG171" s="0"/>
    </row>
    <row r="172" customFormat="false" ht="12.8" hidden="false" customHeight="false" outlineLevel="0" collapsed="false">
      <c r="D172" s="28" t="n">
        <f aca="false">K172-INT(275*E172/9)+IF($A$8="leap year",1,2)*INT((E172+9)/12)+30</f>
        <v>20</v>
      </c>
      <c r="E172" s="28" t="n">
        <f aca="false">IF(K172&lt;32,1,INT(9*(IF($A$8="leap year",1,2)+K172)/275+0.98))</f>
        <v>6</v>
      </c>
      <c r="F172" s="20" t="n">
        <f aca="false">ASIN(Y172)*180/PI()</f>
        <v>46.4411041510462</v>
      </c>
      <c r="G172" s="21" t="n">
        <f aca="false">F172+1.02/(TAN($A$10*(F172+10.3/(F172+5.11)))*60)</f>
        <v>46.457157276734</v>
      </c>
      <c r="H172" s="21" t="n">
        <f aca="false">IF(X172&gt;180,AB172-180,AB172+180)</f>
        <v>249.181373741601</v>
      </c>
      <c r="I172" s="13" t="n">
        <f aca="false">IF(ABS(4*(N172-0.0057183-V172))&lt;20,4*(N172-0.0057183-V172),4*(N172-0.0057183-V172-360))</f>
        <v>-1.64462716934912</v>
      </c>
      <c r="J172" s="29" t="n">
        <f aca="false">INT(365.25*(IF(E172&gt;2,$A$5,$A$5-1)+4716))+INT(30.6001*(IF(E172&lt;3,E172+12,E172)+1))+D172+$C$2/24+2-INT(IF(E172&gt;2,$A$5,$A$5-1)/100)+INT(INT(IF(E172&gt;2,$A$5,$A$5-1)/100)/4)-1524.5</f>
        <v>2459751.125</v>
      </c>
      <c r="K172" s="7" t="n">
        <v>171</v>
      </c>
      <c r="L172" s="30" t="n">
        <f aca="false">(J172-2451545)/36525</f>
        <v>0.224671457905544</v>
      </c>
      <c r="M172" s="6" t="n">
        <f aca="false">MOD(357.5291 + 35999.0503*L172 - 0.0001559*L172^2 - 0.00000048*L172^3,360)</f>
        <v>165.488206241169</v>
      </c>
      <c r="N172" s="6" t="n">
        <f aca="false">MOD(280.46645 + 36000.76983*L172 + 0.0003032*L172^2,360)</f>
        <v>88.8119087327341</v>
      </c>
      <c r="O172" s="6" t="n">
        <f aca="false"> MOD((1.9146 - 0.004817*L172 - 0.000014*L172^2)*SIN(M172*$A$10) + (0.019993 - 0.000101*L172)*SIN(2*M172*$A$10) + 0.00029*SIN(3*M172*$A$10),360)</f>
        <v>0.469998494471905</v>
      </c>
      <c r="P172" s="6" t="n">
        <f aca="false">MOD(N172+O172,360)</f>
        <v>89.281907227206</v>
      </c>
      <c r="Q172" s="31" t="n">
        <f aca="false">COS(P172*$A$10)</f>
        <v>0.0125327551103015</v>
      </c>
      <c r="R172" s="7" t="n">
        <f aca="false">COS((23.4393-46.815*L172/3600)*$A$10)*SIN(P172*$A$10)</f>
        <v>0.917430224044824</v>
      </c>
      <c r="S172" s="7" t="n">
        <f aca="false">SIN((23.4393-46.815*L172/3600)*$A$10)*SIN(P172*$A$10)</f>
        <v>0.397699275908832</v>
      </c>
      <c r="T172" s="31" t="n">
        <f aca="false">SQRT(1-S172^2)</f>
        <v>0.917515823264967</v>
      </c>
      <c r="U172" s="6" t="n">
        <f aca="false">ATAN(S172/T172)/$A$10</f>
        <v>23.4344276759389</v>
      </c>
      <c r="V172" s="6" t="n">
        <f aca="false">IF(2*ATAN(R172/(Q172+T172))/$A$10&gt;0, 2*ATAN(R172/(Q172+T172))/$A$10, 2*ATAN(R172/(Q172+T172))/$A$10+360)</f>
        <v>89.2173472250714</v>
      </c>
      <c r="W172" s="6" t="n">
        <f aca="false"> MOD(280.46061837 + 360.98564736629*(J172-2451545) + 0.000387933*L172^2 - L172^3/3871000010  + $B$7,360)</f>
        <v>133.806131648365</v>
      </c>
      <c r="X172" s="6" t="n">
        <f aca="false">IF(W172-V172&gt;0,W172-V172,W172-V172+360)</f>
        <v>44.588784423294</v>
      </c>
      <c r="Y172" s="31" t="n">
        <f aca="false">SIN($A$10*$B$5)*SIN(U172*$A$10) +COS($A$10*$B$5)* COS(U172*$A$10)*COS(X172*$A$10)</f>
        <v>0.724666410013751</v>
      </c>
      <c r="Z172" s="6" t="n">
        <f aca="false">SIN($A$10*X172)</f>
        <v>0.702013661341571</v>
      </c>
      <c r="AA172" s="6" t="n">
        <f aca="false">COS($A$10*X172)*SIN($A$10*$B$5) - TAN($A$10*U172)*COS($A$10*$B$5)</f>
        <v>0.266931154645607</v>
      </c>
      <c r="AB172" s="6" t="n">
        <f aca="false">IF(OR(AND(Z172*AA172&gt;0), AND(Z172&lt;0,AA172&gt;0)), MOD(ATAN2(AA172,Z172)/$A$10+360,360),  ATAN2(AA172,Z172)/$A$10)</f>
        <v>69.1813737416015</v>
      </c>
      <c r="AC172" s="16" t="n">
        <f aca="false">P172-P171</f>
        <v>0.954438082757562</v>
      </c>
      <c r="AD172" s="17" t="n">
        <f aca="false">(100013989+1670700*COS(3.0984635 + 6283.07585*L172/10)+13956*COS(3.05525 + 12566.1517*L172/10)+3084*COS(5.1985 + 77713.7715*L172/10) +1628*COS(1.1739 + 5753.3849*L172/10)+1576*COS(2.8469 + 7860.4194*L172/10)+925*COS(5.453 + 11506.77*L172/10)+542*COS(4.564 + 3930.21*L172/10)+472*COS(3.661 + 5884.927*L172/10)+346*COS(0.964 + 5507.553*L172/10)+329*COS(5.9 + 5223.694*L172/10)+307*COS(0.299 + 5573.143*L172/10)+243*COS(4.273 + 11790.629*L172/10)+212*COS(5.847 + 1577.344*L172/10)+186*COS(5.022 + 10977.079*L172/10)+175*COS(3.012 + 18849.228*L172/10)+110*COS(5.055 + 5486.778*L172/10)+98*COS(0.89 + 6069.78*L172/10)+86*COS(5.69 + 15720.84*L172/10)+86*COS(1.27 + 161000.69*L172/10)+65*COS(0.27 + 17260.15*L172/10)+63*COS(0.92 + 529.69*L172/10)+57*COS(2.01 + 83996.85*L172/10)+56*COS(5.24 + 71430.7*L172/10)+49*COS(3.25 + 2544.31*L172/10)+47*COS(2.58 + 775.52*L172/10)+45*COS(5.54 + 9437.76*L172/10)+43*COS(6.01 + 6275.96*L172/10)+39*COS(5.36 + 4694*L172/10)+38*COS(2.39 + 8827.39*L172/10)+37*COS(0.83 + 19651.05*L172/10)+37*COS(4.9 + 12139.55*L172/10)+36*COS(1.67 + 12036.46*L172/10)+35*COS(1.84 + 2942.46*L172/10)+33*COS(0.24 + 7084.9*L172/10)+32*COS(0.18 + 5088.63*L172/10)+32*COS(1.78 + 398.15*L172/10)+28*COS(1.21 + 6286.6*L172/10)+28*COS(1.9 + 6279.55*L172/10)+26*COS(4.59 + 10447.39*L172/10) +24.6*COS(3.787 + 8429.241*L172/10)+23.6*COS(0.269 + 796.3*L172/10)+27.8*COS(1.899 + 6279.55*L172/10)+23.9*COS(4.996 + 5856.48*L172/10)+20.3*COS(4.653 + 2146.165*L172/10))/100000000 + (103019*COS(1.10749 + 6283.07585*L172/10) +1721*COS(1.0644 + 12566.1517*L172/10) +702*COS(3.142 + 0*L172/10) +32*COS(1.02 + 18849.23*L172/10) +31*COS(2.84 + 5507.55*L172/10) +25*COS(1.32 + 5223.69*L172/10) +18*COS(1.42 + 1577.34*L172/10) +10*COS(5.91 + 10977.08*L172/10) +9*COS(1.42 + 6275.96*L172/10) +9*COS(0.27 + 5486.78*L172/10))*L172/1000000000  + (4359*COS(5.7846 + 6283.0758*L172/10)*L172^2+124*COS(5.579 + 12566.152*L172/10)*L172^2)/10000000000</f>
        <v>1.01617404193915</v>
      </c>
      <c r="AE172" s="10" t="n">
        <f aca="false">2*959.63/AD172</f>
        <v>1888.71189460568</v>
      </c>
      <c r="AF172" s="0"/>
      <c r="AG172" s="0"/>
    </row>
    <row r="173" customFormat="false" ht="12.8" hidden="false" customHeight="false" outlineLevel="0" collapsed="false">
      <c r="D173" s="28" t="n">
        <f aca="false">K173-INT(275*E173/9)+IF($A$8="leap year",1,2)*INT((E173+9)/12)+30</f>
        <v>21</v>
      </c>
      <c r="E173" s="28" t="n">
        <f aca="false">IF(K173&lt;32,1,INT(9*(IF($A$8="leap year",1,2)+K173)/275+0.98))</f>
        <v>6</v>
      </c>
      <c r="F173" s="20" t="n">
        <f aca="false">ASIN(Y173)*180/PI()</f>
        <v>46.4751329701821</v>
      </c>
      <c r="G173" s="21" t="n">
        <f aca="false">F173+1.02/(TAN($A$10*(F173+10.3/(F173+5.11)))*60)</f>
        <v>46.4911670807636</v>
      </c>
      <c r="H173" s="21" t="n">
        <f aca="false">IF(X173&gt;180,AB173-180,AB173+180)</f>
        <v>249.128201608391</v>
      </c>
      <c r="I173" s="13" t="n">
        <f aca="false">IF(ABS(4*(N173-0.0057183-V173))&lt;20,4*(N173-0.0057183-V173),4*(N173-0.0057183-V173-360))</f>
        <v>-1.86246256340723</v>
      </c>
      <c r="J173" s="29" t="n">
        <f aca="false">INT(365.25*(IF(E173&gt;2,$A$5,$A$5-1)+4716))+INT(30.6001*(IF(E173&lt;3,E173+12,E173)+1))+D173+$C$2/24+2-INT(IF(E173&gt;2,$A$5,$A$5-1)/100)+INT(INT(IF(E173&gt;2,$A$5,$A$5-1)/100)/4)-1524.5</f>
        <v>2459752.125</v>
      </c>
      <c r="K173" s="7" t="n">
        <v>172</v>
      </c>
      <c r="L173" s="30" t="n">
        <f aca="false">(J173-2451545)/36525</f>
        <v>0.224698836413415</v>
      </c>
      <c r="M173" s="6" t="n">
        <f aca="false">MOD(357.5291 + 35999.0503*L173 - 0.0001559*L173^2 - 0.00000048*L173^3,360)</f>
        <v>166.473806521246</v>
      </c>
      <c r="N173" s="6" t="n">
        <f aca="false">MOD(280.46645 + 36000.76983*L173 + 0.0003032*L173^2,360)</f>
        <v>89.7975560966297</v>
      </c>
      <c r="O173" s="6" t="n">
        <f aca="false"> MOD((1.9146 - 0.004817*L173 - 0.000014*L173^2)*SIN(M173*$A$10) + (0.019993 - 0.000101*L173)*SIN(2*M173*$A$10) + 0.00029*SIN(3*M173*$A$10),360)</f>
        <v>0.438658272120583</v>
      </c>
      <c r="P173" s="6" t="n">
        <f aca="false">MOD(N173+O173,360)</f>
        <v>90.2362143687503</v>
      </c>
      <c r="Q173" s="31" t="n">
        <f aca="false">COS(P173*$A$10)</f>
        <v>-0.00412270679638012</v>
      </c>
      <c r="R173" s="7" t="n">
        <f aca="false">COS((23.4393-46.815*L173/3600)*$A$10)*SIN(P173*$A$10)</f>
        <v>0.917494488071267</v>
      </c>
      <c r="S173" s="7" t="n">
        <f aca="false">SIN((23.4393-46.815*L173/3600)*$A$10)*SIN(P173*$A$10)</f>
        <v>0.397727127120485</v>
      </c>
      <c r="T173" s="31" t="n">
        <f aca="false">SQRT(1-S173^2)</f>
        <v>0.917503750593144</v>
      </c>
      <c r="U173" s="22" t="n">
        <f aca="false">ATAN(S173/T173)/$A$10</f>
        <v>23.4361669019446</v>
      </c>
      <c r="V173" s="6" t="n">
        <f aca="false">IF(2*ATAN(R173/(Q173+T173))/$A$10&gt;0, 2*ATAN(R173/(Q173+T173))/$A$10, 2*ATAN(R173/(Q173+T173))/$A$10+360)</f>
        <v>90.2574534374815</v>
      </c>
      <c r="W173" s="6" t="n">
        <f aca="false"> MOD(280.46061837 + 360.98564736629*(J173-2451545) + 0.000387933*L173^2 - L173^3/3871000010  + $B$7,360)</f>
        <v>134.791779019404</v>
      </c>
      <c r="X173" s="6" t="n">
        <f aca="false">IF(W173-V173&gt;0,W173-V173,W173-V173+360)</f>
        <v>44.5343255819227</v>
      </c>
      <c r="Y173" s="31" t="n">
        <f aca="false">SIN($A$10*$B$5)*SIN(U173*$A$10) +COS($A$10*$B$5)*COS(U173*$A$10)*COS(X173*$A$10)</f>
        <v>0.725075548870468</v>
      </c>
      <c r="Z173" s="6" t="n">
        <f aca="false">SIN($A$10*X173)</f>
        <v>0.701336442856905</v>
      </c>
      <c r="AA173" s="6" t="n">
        <f aca="false">COS($A$10*X173)*SIN($A$10*$B$5) - TAN($A$10*U173)*COS($A$10*$B$5)</f>
        <v>0.26741887633691</v>
      </c>
      <c r="AB173" s="6" t="n">
        <f aca="false">IF(OR(AND(Z173*AA173&gt;0), AND(Z173&lt;0,AA173&gt;0)), MOD(ATAN2(AA173,Z173)/$A$10+360,360),  ATAN2(AA173,Z173)/$A$10)</f>
        <v>69.1282016083911</v>
      </c>
      <c r="AC173" s="16" t="n">
        <f aca="false">P173-P172</f>
        <v>0.954307141544291</v>
      </c>
      <c r="AD173" s="17" t="n">
        <f aca="false">(100013989+1670700*COS(3.0984635 + 6283.07585*L173/10)+13956*COS(3.05525 + 12566.1517*L173/10)+3084*COS(5.1985 + 77713.7715*L173/10) +1628*COS(1.1739 + 5753.3849*L173/10)+1576*COS(2.8469 + 7860.4194*L173/10)+925*COS(5.453 + 11506.77*L173/10)+542*COS(4.564 + 3930.21*L173/10)+472*COS(3.661 + 5884.927*L173/10)+346*COS(0.964 + 5507.553*L173/10)+329*COS(5.9 + 5223.694*L173/10)+307*COS(0.299 + 5573.143*L173/10)+243*COS(4.273 + 11790.629*L173/10)+212*COS(5.847 + 1577.344*L173/10)+186*COS(5.022 + 10977.079*L173/10)+175*COS(3.012 + 18849.228*L173/10)+110*COS(5.055 + 5486.778*L173/10)+98*COS(0.89 + 6069.78*L173/10)+86*COS(5.69 + 15720.84*L173/10)+86*COS(1.27 + 161000.69*L173/10)+65*COS(0.27 + 17260.15*L173/10)+63*COS(0.92 + 529.69*L173/10)+57*COS(2.01 + 83996.85*L173/10)+56*COS(5.24 + 71430.7*L173/10)+49*COS(3.25 + 2544.31*L173/10)+47*COS(2.58 + 775.52*L173/10)+45*COS(5.54 + 9437.76*L173/10)+43*COS(6.01 + 6275.96*L173/10)+39*COS(5.36 + 4694*L173/10)+38*COS(2.39 + 8827.39*L173/10)+37*COS(0.83 + 19651.05*L173/10)+37*COS(4.9 + 12139.55*L173/10)+36*COS(1.67 + 12036.46*L173/10)+35*COS(1.84 + 2942.46*L173/10)+33*COS(0.24 + 7084.9*L173/10)+32*COS(0.18 + 5088.63*L173/10)+32*COS(1.78 + 398.15*L173/10)+28*COS(1.21 + 6286.6*L173/10)+28*COS(1.9 + 6279.55*L173/10)+26*COS(4.59 + 10447.39*L173/10) +24.6*COS(3.787 + 8429.241*L173/10)+23.6*COS(0.269 + 796.3*L173/10)+27.8*COS(1.899 + 6279.55*L173/10)+23.9*COS(4.996 + 5856.48*L173/10)+20.3*COS(4.653 + 2146.165*L173/10))/100000000 + (103019*COS(1.10749 + 6283.07585*L173/10) +1721*COS(1.0644 + 12566.1517*L173/10) +702*COS(3.142 + 0*L173/10) +32*COS(1.02 + 18849.23*L173/10) +31*COS(2.84 + 5507.55*L173/10) +25*COS(1.32 + 5223.69*L173/10) +18*COS(1.42 + 1577.34*L173/10) +10*COS(5.91 + 10977.08*L173/10) +9*COS(1.42 + 6275.96*L173/10) +9*COS(0.27 + 5486.78*L173/10))*L173/1000000000  + (4359*COS(5.7846 + 6283.0758*L173/10)*L173^2+124*COS(5.579 + 12566.152*L173/10)*L173^2)/10000000000</f>
        <v>1.01624868396643</v>
      </c>
      <c r="AE173" s="10" t="n">
        <f aca="false">2*959.63/AD173</f>
        <v>1888.5731713906</v>
      </c>
      <c r="AF173" s="0"/>
      <c r="AG173" s="0"/>
    </row>
    <row r="174" customFormat="false" ht="12.8" hidden="false" customHeight="false" outlineLevel="0" collapsed="false">
      <c r="D174" s="28" t="n">
        <f aca="false">K174-INT(275*E174/9)+IF($A$8="leap year",1,2)*INT((E174+9)/12)+30</f>
        <v>22</v>
      </c>
      <c r="E174" s="28" t="n">
        <f aca="false">IF(K174&lt;32,1,INT(9*(IF($A$8="leap year",1,2)+K174)/275+0.98))</f>
        <v>6</v>
      </c>
      <c r="F174" s="20" t="n">
        <f aca="false">ASIN(Y174)*180/PI()</f>
        <v>46.5038452565159</v>
      </c>
      <c r="G174" s="21" t="n">
        <f aca="false">F174+1.02/(TAN($A$10*(F174+10.3/(F174+5.11)))*60)</f>
        <v>46.5198633392624</v>
      </c>
      <c r="H174" s="21" t="n">
        <f aca="false">IF(X174&gt;180,AB174-180,AB174+180)</f>
        <v>249.068594286871</v>
      </c>
      <c r="I174" s="13" t="n">
        <f aca="false">IF(ABS(4*(N174-0.0057183-V174))&lt;20,4*(N174-0.0057183-V174),4*(N174-0.0057183-V174-360))</f>
        <v>-2.07965796388004</v>
      </c>
      <c r="J174" s="29" t="n">
        <f aca="false">INT(365.25*(IF(E174&gt;2,$A$5,$A$5-1)+4716))+INT(30.6001*(IF(E174&lt;3,E174+12,E174)+1))+D174+$C$2/24+2-INT(IF(E174&gt;2,$A$5,$A$5-1)/100)+INT(INT(IF(E174&gt;2,$A$5,$A$5-1)/100)/4)-1524.5</f>
        <v>2459753.125</v>
      </c>
      <c r="K174" s="7" t="n">
        <v>173</v>
      </c>
      <c r="L174" s="30" t="n">
        <f aca="false">(J174-2451545)/36525</f>
        <v>0.224726214921287</v>
      </c>
      <c r="M174" s="6" t="n">
        <f aca="false">MOD(357.5291 + 35999.0503*L174 - 0.0001559*L174^2 - 0.00000048*L174^3,360)</f>
        <v>167.459406801325</v>
      </c>
      <c r="N174" s="6" t="n">
        <f aca="false">MOD(280.46645 + 36000.76983*L174 + 0.0003032*L174^2,360)</f>
        <v>90.7832034605235</v>
      </c>
      <c r="O174" s="6" t="n">
        <f aca="false"> MOD((1.9146 - 0.004817*L174 - 0.000014*L174^2)*SIN(M174*$A$10) + (0.019993 - 0.000101*L174)*SIN(2*M174*$A$10) + 0.00029*SIN(3*M174*$A$10),360)</f>
        <v>0.40719587020692</v>
      </c>
      <c r="P174" s="6" t="n">
        <f aca="false">MOD(N174+O174,360)</f>
        <v>91.1903993307304</v>
      </c>
      <c r="Q174" s="31" t="n">
        <f aca="false">COS(P174*$A$10)</f>
        <v>-0.0207748930503851</v>
      </c>
      <c r="R174" s="7" t="n">
        <f aca="false">COS((23.4393-46.815*L174/3600)*$A$10)*SIN(P174*$A$10)</f>
        <v>0.917304271226661</v>
      </c>
      <c r="S174" s="7" t="n">
        <f aca="false">SIN((23.4393-46.815*L174/3600)*$A$10)*SIN(P174*$A$10)</f>
        <v>0.397644662743094</v>
      </c>
      <c r="T174" s="31" t="n">
        <f aca="false">SQRT(1-S174^2)</f>
        <v>0.91753949353253</v>
      </c>
      <c r="U174" s="6" t="n">
        <f aca="false">ATAN(S174/T174)/$A$10</f>
        <v>23.4310173112778</v>
      </c>
      <c r="V174" s="6" t="n">
        <f aca="false">IF(2*ATAN(R174/(Q174+T174))/$A$10&gt;0, 2*ATAN(R174/(Q174+T174))/$A$10, 2*ATAN(R174/(Q174+T174))/$A$10+360)</f>
        <v>91.2973996514935</v>
      </c>
      <c r="W174" s="6" t="n">
        <f aca="false"> MOD(280.46061837 + 360.98564736629*(J174-2451545) + 0.000387933*L174^2 - L174^3/3871000010  + $B$7,360)</f>
        <v>135.777426390443</v>
      </c>
      <c r="X174" s="6" t="n">
        <f aca="false">IF(W174-V174&gt;0,W174-V174,W174-V174+360)</f>
        <v>44.4800267389495</v>
      </c>
      <c r="Y174" s="31" t="n">
        <f aca="false">SIN($A$10*$B$5)*SIN(U174*$A$10) +COS($A$10*$B$5)*COS(U174*$A$10)*COS(X174*$A$10)</f>
        <v>0.725420566497214</v>
      </c>
      <c r="Z174" s="6" t="n">
        <f aca="false">SIN($A$10*X174)</f>
        <v>0.700660583204226</v>
      </c>
      <c r="AA174" s="6" t="n">
        <f aca="false">COS($A$10*X174)*SIN($A$10*$B$5) - TAN($A$10*U174)*COS($A$10*$B$5)</f>
        <v>0.267996409467642</v>
      </c>
      <c r="AB174" s="6" t="n">
        <f aca="false">IF(OR(AND(Z174*AA174&gt;0), AND(Z174&lt;0,AA174&gt;0)), MOD(ATAN2(AA174,Z174)/$A$10+360,360),  ATAN2(AA174,Z174)/$A$10)</f>
        <v>69.0685942868706</v>
      </c>
      <c r="AC174" s="16" t="n">
        <f aca="false">P174-P173</f>
        <v>0.954184961980147</v>
      </c>
      <c r="AD174" s="17" t="n">
        <f aca="false">(100013989+1670700*COS(3.0984635 + 6283.07585*L174/10)+13956*COS(3.05525 + 12566.1517*L174/10)+3084*COS(5.1985 + 77713.7715*L174/10) +1628*COS(1.1739 + 5753.3849*L174/10)+1576*COS(2.8469 + 7860.4194*L174/10)+925*COS(5.453 + 11506.77*L174/10)+542*COS(4.564 + 3930.21*L174/10)+472*COS(3.661 + 5884.927*L174/10)+346*COS(0.964 + 5507.553*L174/10)+329*COS(5.9 + 5223.694*L174/10)+307*COS(0.299 + 5573.143*L174/10)+243*COS(4.273 + 11790.629*L174/10)+212*COS(5.847 + 1577.344*L174/10)+186*COS(5.022 + 10977.079*L174/10)+175*COS(3.012 + 18849.228*L174/10)+110*COS(5.055 + 5486.778*L174/10)+98*COS(0.89 + 6069.78*L174/10)+86*COS(5.69 + 15720.84*L174/10)+86*COS(1.27 + 161000.69*L174/10)+65*COS(0.27 + 17260.15*L174/10)+63*COS(0.92 + 529.69*L174/10)+57*COS(2.01 + 83996.85*L174/10)+56*COS(5.24 + 71430.7*L174/10)+49*COS(3.25 + 2544.31*L174/10)+47*COS(2.58 + 775.52*L174/10)+45*COS(5.54 + 9437.76*L174/10)+43*COS(6.01 + 6275.96*L174/10)+39*COS(5.36 + 4694*L174/10)+38*COS(2.39 + 8827.39*L174/10)+37*COS(0.83 + 19651.05*L174/10)+37*COS(4.9 + 12139.55*L174/10)+36*COS(1.67 + 12036.46*L174/10)+35*COS(1.84 + 2942.46*L174/10)+33*COS(0.24 + 7084.9*L174/10)+32*COS(0.18 + 5088.63*L174/10)+32*COS(1.78 + 398.15*L174/10)+28*COS(1.21 + 6286.6*L174/10)+28*COS(1.9 + 6279.55*L174/10)+26*COS(4.59 + 10447.39*L174/10) +24.6*COS(3.787 + 8429.241*L174/10)+23.6*COS(0.269 + 796.3*L174/10)+27.8*COS(1.899 + 6279.55*L174/10)+23.9*COS(4.996 + 5856.48*L174/10)+20.3*COS(4.653 + 2146.165*L174/10))/100000000 + (103019*COS(1.10749 + 6283.07585*L174/10) +1721*COS(1.0644 + 12566.1517*L174/10) +702*COS(3.142 + 0*L174/10) +32*COS(1.02 + 18849.23*L174/10) +31*COS(2.84 + 5507.55*L174/10) +25*COS(1.32 + 5223.69*L174/10) +18*COS(1.42 + 1577.34*L174/10) +10*COS(5.91 + 10977.08*L174/10) +9*COS(1.42 + 6275.96*L174/10) +9*COS(0.27 + 5486.78*L174/10))*L174/1000000000  + (4359*COS(5.7846 + 6283.0758*L174/10)*L174^2+124*COS(5.579 + 12566.152*L174/10)*L174^2)/10000000000</f>
        <v>1.01631853794179</v>
      </c>
      <c r="AE174" s="10" t="n">
        <f aca="false">2*959.63/AD174</f>
        <v>1888.44336529256</v>
      </c>
      <c r="AF174" s="0"/>
      <c r="AG174" s="0"/>
    </row>
    <row r="175" customFormat="false" ht="12.8" hidden="false" customHeight="false" outlineLevel="0" collapsed="false">
      <c r="D175" s="28" t="n">
        <f aca="false">K175-INT(275*E175/9)+IF($A$8="leap year",1,2)*INT((E175+9)/12)+30</f>
        <v>23</v>
      </c>
      <c r="E175" s="28" t="n">
        <f aca="false">IF(K175&lt;32,1,INT(9*(IF($A$8="leap year",1,2)+K175)/275+0.98))</f>
        <v>6</v>
      </c>
      <c r="F175" s="20" t="n">
        <f aca="false">ASIN(Y175)*180/PI()</f>
        <v>46.5271803095401</v>
      </c>
      <c r="G175" s="21" t="n">
        <f aca="false">F175+1.02/(TAN($A$10*(F175+10.3/(F175+5.11)))*60)</f>
        <v>46.543185377194</v>
      </c>
      <c r="H175" s="21" t="n">
        <f aca="false">IF(X175&gt;180,AB175-180,AB175+180)</f>
        <v>249.002654430757</v>
      </c>
      <c r="I175" s="13" t="n">
        <f aca="false">IF(ABS(4*(N175-0.0057183-V175))&lt;20,4*(N175-0.0057183-V175),4*(N175-0.0057183-V175-360))</f>
        <v>-2.29581849879122</v>
      </c>
      <c r="J175" s="29" t="n">
        <f aca="false">INT(365.25*(IF(E175&gt;2,$A$5,$A$5-1)+4716))+INT(30.6001*(IF(E175&lt;3,E175+12,E175)+1))+D175+$C$2/24+2-INT(IF(E175&gt;2,$A$5,$A$5-1)/100)+INT(INT(IF(E175&gt;2,$A$5,$A$5-1)/100)/4)-1524.5</f>
        <v>2459754.125</v>
      </c>
      <c r="K175" s="7" t="n">
        <v>174</v>
      </c>
      <c r="L175" s="30" t="n">
        <f aca="false">(J175-2451545)/36525</f>
        <v>0.224753593429158</v>
      </c>
      <c r="M175" s="6" t="n">
        <f aca="false">MOD(357.5291 + 35999.0503*L175 - 0.0001559*L175^2 - 0.00000048*L175^3,360)</f>
        <v>168.445007081404</v>
      </c>
      <c r="N175" s="6" t="n">
        <f aca="false">MOD(280.46645 + 36000.76983*L175 + 0.0003032*L175^2,360)</f>
        <v>91.7688508244191</v>
      </c>
      <c r="O175" s="6" t="n">
        <f aca="false"> MOD((1.9146 - 0.004817*L175 - 0.000014*L175^2)*SIN(M175*$A$10) + (0.019993 - 0.000101*L175)*SIN(2*M175*$A$10) + 0.00029*SIN(3*M175*$A$10),360)</f>
        <v>0.375620078185158</v>
      </c>
      <c r="P175" s="6" t="n">
        <f aca="false">MOD(N175+O175,360)</f>
        <v>92.1444709026043</v>
      </c>
      <c r="Q175" s="31" t="n">
        <f aca="false">COS(P175*$A$10)</f>
        <v>-0.0374193399864709</v>
      </c>
      <c r="R175" s="7" t="n">
        <f aca="false">COS((23.4393-46.815*L175/3600)*$A$10)*SIN(P175*$A$10)</f>
        <v>0.916859718729013</v>
      </c>
      <c r="S175" s="7" t="n">
        <f aca="false">SIN((23.4393-46.815*L175/3600)*$A$10)*SIN(P175*$A$10)</f>
        <v>0.397451945733233</v>
      </c>
      <c r="T175" s="31" t="n">
        <f aca="false">SQRT(1-S175^2)</f>
        <v>0.917622989485806</v>
      </c>
      <c r="U175" s="6" t="n">
        <f aca="false">ATAN(S175/T175)/$A$10</f>
        <v>23.4189836397452</v>
      </c>
      <c r="V175" s="6" t="n">
        <f aca="false">IF(2*ATAN(R175/(Q175+T175))/$A$10&gt;0, 2*ATAN(R175/(Q175+T175))/$A$10, 2*ATAN(R175/(Q175+T175))/$A$10+360)</f>
        <v>92.3370871491169</v>
      </c>
      <c r="W175" s="6" t="n">
        <f aca="false"> MOD(280.46061837 + 360.98564736629*(J175-2451545) + 0.000387933*L175^2 - L175^3/3871000010  + $B$7,360)</f>
        <v>136.763073761482</v>
      </c>
      <c r="X175" s="6" t="n">
        <f aca="false">IF(W175-V175&gt;0,W175-V175,W175-V175+360)</f>
        <v>44.4259866123649</v>
      </c>
      <c r="Y175" s="31" t="n">
        <f aca="false">SIN($A$10*$B$5)*SIN(U175*$A$10) +COS($A$10*$B$5)* COS(U175*$A$10)*COS(X175*$A$10)</f>
        <v>0.72570083508042</v>
      </c>
      <c r="Z175" s="6" t="n">
        <f aca="false">SIN($A$10*X175)</f>
        <v>0.699987319013678</v>
      </c>
      <c r="AA175" s="6" t="n">
        <f aca="false">COS($A$10*X175)*SIN($A$10*$B$5) - TAN($A$10*U175)*COS($A$10*$B$5)</f>
        <v>0.268662749485638</v>
      </c>
      <c r="AB175" s="6" t="n">
        <f aca="false">IF(OR(AND(Z175*AA175&gt;0), AND(Z175&lt;0,AA175&gt;0)), MOD(ATAN2(AA175,Z175)/$A$10+360,360),  ATAN2(AA175,Z175)/$A$10)</f>
        <v>69.0026544307572</v>
      </c>
      <c r="AC175" s="16" t="n">
        <f aca="false">P175-P174</f>
        <v>0.954071571873868</v>
      </c>
      <c r="AD175" s="17" t="n">
        <f aca="false">(100013989+1670700*COS(3.0984635 + 6283.07585*L175/10)+13956*COS(3.05525 + 12566.1517*L175/10)+3084*COS(5.1985 + 77713.7715*L175/10) +1628*COS(1.1739 + 5753.3849*L175/10)+1576*COS(2.8469 + 7860.4194*L175/10)+925*COS(5.453 + 11506.77*L175/10)+542*COS(4.564 + 3930.21*L175/10)+472*COS(3.661 + 5884.927*L175/10)+346*COS(0.964 + 5507.553*L175/10)+329*COS(5.9 + 5223.694*L175/10)+307*COS(0.299 + 5573.143*L175/10)+243*COS(4.273 + 11790.629*L175/10)+212*COS(5.847 + 1577.344*L175/10)+186*COS(5.022 + 10977.079*L175/10)+175*COS(3.012 + 18849.228*L175/10)+110*COS(5.055 + 5486.778*L175/10)+98*COS(0.89 + 6069.78*L175/10)+86*COS(5.69 + 15720.84*L175/10)+86*COS(1.27 + 161000.69*L175/10)+65*COS(0.27 + 17260.15*L175/10)+63*COS(0.92 + 529.69*L175/10)+57*COS(2.01 + 83996.85*L175/10)+56*COS(5.24 + 71430.7*L175/10)+49*COS(3.25 + 2544.31*L175/10)+47*COS(2.58 + 775.52*L175/10)+45*COS(5.54 + 9437.76*L175/10)+43*COS(6.01 + 6275.96*L175/10)+39*COS(5.36 + 4694*L175/10)+38*COS(2.39 + 8827.39*L175/10)+37*COS(0.83 + 19651.05*L175/10)+37*COS(4.9 + 12139.55*L175/10)+36*COS(1.67 + 12036.46*L175/10)+35*COS(1.84 + 2942.46*L175/10)+33*COS(0.24 + 7084.9*L175/10)+32*COS(0.18 + 5088.63*L175/10)+32*COS(1.78 + 398.15*L175/10)+28*COS(1.21 + 6286.6*L175/10)+28*COS(1.9 + 6279.55*L175/10)+26*COS(4.59 + 10447.39*L175/10) +24.6*COS(3.787 + 8429.241*L175/10)+23.6*COS(0.269 + 796.3*L175/10)+27.8*COS(1.899 + 6279.55*L175/10)+23.9*COS(4.996 + 5856.48*L175/10)+20.3*COS(4.653 + 2146.165*L175/10))/100000000 + (103019*COS(1.10749 + 6283.07585*L175/10) +1721*COS(1.0644 + 12566.1517*L175/10) +702*COS(3.142 + 0*L175/10) +32*COS(1.02 + 18849.23*L175/10) +31*COS(2.84 + 5507.55*L175/10) +25*COS(1.32 + 5223.69*L175/10) +18*COS(1.42 + 1577.34*L175/10) +10*COS(5.91 + 10977.08*L175/10) +9*COS(1.42 + 6275.96*L175/10) +9*COS(0.27 + 5486.78*L175/10))*L175/1000000000  + (4359*COS(5.7846 + 6283.0758*L175/10)*L175^2+124*COS(5.579 + 12566.152*L175/10)*L175^2)/10000000000</f>
        <v>1.01638329281657</v>
      </c>
      <c r="AE175" s="10" t="n">
        <f aca="false">2*959.63/AD175</f>
        <v>1888.32305053088</v>
      </c>
      <c r="AF175" s="0"/>
      <c r="AG175" s="0"/>
    </row>
    <row r="176" customFormat="false" ht="12.8" hidden="false" customHeight="false" outlineLevel="0" collapsed="false">
      <c r="D176" s="28" t="n">
        <f aca="false">K176-INT(275*E176/9)+IF($A$8="leap year",1,2)*INT((E176+9)/12)+30</f>
        <v>24</v>
      </c>
      <c r="E176" s="28" t="n">
        <f aca="false">IF(K176&lt;32,1,INT(9*(IF($A$8="leap year",1,2)+K176)/275+0.98))</f>
        <v>6</v>
      </c>
      <c r="F176" s="20" t="n">
        <f aca="false">ASIN(Y176)*180/PI()</f>
        <v>46.5450786942162</v>
      </c>
      <c r="G176" s="21" t="n">
        <f aca="false">F176+1.02/(TAN($A$10*(F176+10.3/(F176+5.11)))*60)</f>
        <v>46.5610737857764</v>
      </c>
      <c r="H176" s="21" t="n">
        <f aca="false">IF(X176&gt;180,AB176-180,AB176+180)</f>
        <v>248.930491169079</v>
      </c>
      <c r="I176" s="13" t="n">
        <f aca="false">IF(ABS(4*(N176-0.0057183-V176))&lt;20,4*(N176-0.0057183-V176),4*(N176-0.0057183-V176-360))</f>
        <v>-2.51055063400941</v>
      </c>
      <c r="J176" s="29" t="n">
        <f aca="false">INT(365.25*(IF(E176&gt;2,$A$5,$A$5-1)+4716))+INT(30.6001*(IF(E176&lt;3,E176+12,E176)+1))+D176+$C$2/24+2-INT(IF(E176&gt;2,$A$5,$A$5-1)/100)+INT(INT(IF(E176&gt;2,$A$5,$A$5-1)/100)/4)-1524.5</f>
        <v>2459755.125</v>
      </c>
      <c r="K176" s="7" t="n">
        <v>175</v>
      </c>
      <c r="L176" s="30" t="n">
        <f aca="false">(J176-2451545)/36525</f>
        <v>0.224780971937029</v>
      </c>
      <c r="M176" s="6" t="n">
        <f aca="false">MOD(357.5291 + 35999.0503*L176 - 0.0001559*L176^2 - 0.00000048*L176^3,360)</f>
        <v>169.430607361481</v>
      </c>
      <c r="N176" s="6" t="n">
        <f aca="false">MOD(280.46645 + 36000.76983*L176 + 0.0003032*L176^2,360)</f>
        <v>92.7544981883166</v>
      </c>
      <c r="O176" s="6" t="n">
        <f aca="false"> MOD((1.9146 - 0.004817*L176 - 0.000014*L176^2)*SIN(M176*$A$10) + (0.019993 - 0.000101*L176)*SIN(2*M176*$A$10) + 0.00029*SIN(3*M176*$A$10),360)</f>
        <v>0.343939711283327</v>
      </c>
      <c r="P176" s="6" t="n">
        <f aca="false">MOD(N176+O176,360)</f>
        <v>93.0984378995999</v>
      </c>
      <c r="Q176" s="31" t="n">
        <f aca="false">COS(P176*$A$10)</f>
        <v>-0.054051589065372</v>
      </c>
      <c r="R176" s="7" t="n">
        <f aca="false">COS((23.4393-46.815*L176/3600)*$A$10)*SIN(P176*$A$10)</f>
        <v>0.916161036867903</v>
      </c>
      <c r="S176" s="7" t="n">
        <f aca="false">SIN((23.4393-46.815*L176/3600)*$A$10)*SIN(P176*$A$10)</f>
        <v>0.397149065521547</v>
      </c>
      <c r="T176" s="31" t="n">
        <f aca="false">SQRT(1-S176^2)</f>
        <v>0.917754117264184</v>
      </c>
      <c r="U176" s="6" t="n">
        <f aca="false">ATAN(S176/T176)/$A$10</f>
        <v>23.4000733486597</v>
      </c>
      <c r="V176" s="6" t="n">
        <f aca="false">IF(2*ATAN(R176/(Q176+T176))/$A$10&gt;0, 2*ATAN(R176/(Q176+T176))/$A$10, 2*ATAN(R176/(Q176+T176))/$A$10+360)</f>
        <v>93.3764175468189</v>
      </c>
      <c r="W176" s="6" t="n">
        <f aca="false"> MOD(280.46061837 + 360.98564736629*(J176-2451545) + 0.000387933*L176^2 - L176^3/3871000010  + $B$7,360)</f>
        <v>137.748721132986</v>
      </c>
      <c r="X176" s="6" t="n">
        <f aca="false">IF(W176-V176&gt;0,W176-V176,W176-V176+360)</f>
        <v>44.3723035861673</v>
      </c>
      <c r="Y176" s="31" t="n">
        <f aca="false">SIN($A$10*$B$5)*SIN(U176*$A$10) +COS($A$10*$B$5)* COS(U176*$A$10)*COS(X176*$A$10)</f>
        <v>0.725915724305633</v>
      </c>
      <c r="Z176" s="6" t="n">
        <f aca="false">SIN($A$10*X176)</f>
        <v>0.699317887252315</v>
      </c>
      <c r="AA176" s="6" t="n">
        <f aca="false">COS($A$10*X176)*SIN($A$10*$B$5) - TAN($A$10*U176)*COS($A$10*$B$5)</f>
        <v>0.26941683361958</v>
      </c>
      <c r="AB176" s="6" t="n">
        <f aca="false">IF(OR(AND(Z176*AA176&gt;0), AND(Z176&lt;0,AA176&gt;0)), MOD(ATAN2(AA176,Z176)/$A$10+360,360),  ATAN2(AA176,Z176)/$A$10)</f>
        <v>68.9304911690788</v>
      </c>
      <c r="AC176" s="16" t="n">
        <f aca="false">P176-P175</f>
        <v>0.953966996995604</v>
      </c>
      <c r="AD176" s="17" t="n">
        <f aca="false">(100013989+1670700*COS(3.0984635 + 6283.07585*L176/10)+13956*COS(3.05525 + 12566.1517*L176/10)+3084*COS(5.1985 + 77713.7715*L176/10) +1628*COS(1.1739 + 5753.3849*L176/10)+1576*COS(2.8469 + 7860.4194*L176/10)+925*COS(5.453 + 11506.77*L176/10)+542*COS(4.564 + 3930.21*L176/10)+472*COS(3.661 + 5884.927*L176/10)+346*COS(0.964 + 5507.553*L176/10)+329*COS(5.9 + 5223.694*L176/10)+307*COS(0.299 + 5573.143*L176/10)+243*COS(4.273 + 11790.629*L176/10)+212*COS(5.847 + 1577.344*L176/10)+186*COS(5.022 + 10977.079*L176/10)+175*COS(3.012 + 18849.228*L176/10)+110*COS(5.055 + 5486.778*L176/10)+98*COS(0.89 + 6069.78*L176/10)+86*COS(5.69 + 15720.84*L176/10)+86*COS(1.27 + 161000.69*L176/10)+65*COS(0.27 + 17260.15*L176/10)+63*COS(0.92 + 529.69*L176/10)+57*COS(2.01 + 83996.85*L176/10)+56*COS(5.24 + 71430.7*L176/10)+49*COS(3.25 + 2544.31*L176/10)+47*COS(2.58 + 775.52*L176/10)+45*COS(5.54 + 9437.76*L176/10)+43*COS(6.01 + 6275.96*L176/10)+39*COS(5.36 + 4694*L176/10)+38*COS(2.39 + 8827.39*L176/10)+37*COS(0.83 + 19651.05*L176/10)+37*COS(4.9 + 12139.55*L176/10)+36*COS(1.67 + 12036.46*L176/10)+35*COS(1.84 + 2942.46*L176/10)+33*COS(0.24 + 7084.9*L176/10)+32*COS(0.18 + 5088.63*L176/10)+32*COS(1.78 + 398.15*L176/10)+28*COS(1.21 + 6286.6*L176/10)+28*COS(1.9 + 6279.55*L176/10)+26*COS(4.59 + 10447.39*L176/10) +24.6*COS(3.787 + 8429.241*L176/10)+23.6*COS(0.269 + 796.3*L176/10)+27.8*COS(1.899 + 6279.55*L176/10)+23.9*COS(4.996 + 5856.48*L176/10)+20.3*COS(4.653 + 2146.165*L176/10))/100000000 + (103019*COS(1.10749 + 6283.07585*L176/10) +1721*COS(1.0644 + 12566.1517*L176/10) +702*COS(3.142 + 0*L176/10) +32*COS(1.02 + 18849.23*L176/10) +31*COS(2.84 + 5507.55*L176/10) +25*COS(1.32 + 5223.69*L176/10) +18*COS(1.42 + 1577.34*L176/10) +10*COS(5.91 + 10977.08*L176/10) +9*COS(1.42 + 6275.96*L176/10) +9*COS(0.27 + 5486.78*L176/10))*L176/1000000000  + (4359*COS(5.7846 + 6283.0758*L176/10)*L176^2+124*COS(5.579 + 12566.152*L176/10)*L176^2)/10000000000</f>
        <v>1.01644268081148</v>
      </c>
      <c r="AE176" s="10" t="n">
        <f aca="false">2*959.63/AD176</f>
        <v>1888.21272092564</v>
      </c>
      <c r="AF176" s="0"/>
      <c r="AG176" s="0"/>
    </row>
    <row r="177" customFormat="false" ht="12.8" hidden="false" customHeight="false" outlineLevel="0" collapsed="false">
      <c r="D177" s="28" t="n">
        <f aca="false">K177-INT(275*E177/9)+IF($A$8="leap year",1,2)*INT((E177+9)/12)+30</f>
        <v>25</v>
      </c>
      <c r="E177" s="28" t="n">
        <f aca="false">IF(K177&lt;32,1,INT(9*(IF($A$8="leap year",1,2)+K177)/275+0.98))</f>
        <v>6</v>
      </c>
      <c r="F177" s="20" t="n">
        <f aca="false">ASIN(Y177)*180/PI()</f>
        <v>46.5574823736391</v>
      </c>
      <c r="G177" s="21" t="n">
        <f aca="false">F177+1.02/(TAN($A$10*(F177+10.3/(F177+5.11)))*60)</f>
        <v>46.5734705551221</v>
      </c>
      <c r="H177" s="21" t="n">
        <f aca="false">IF(X177&gt;180,AB177-180,AB177+180)</f>
        <v>248.85221994397</v>
      </c>
      <c r="I177" s="13" t="n">
        <f aca="false">IF(ABS(4*(N177-0.0057183-V177))&lt;20,4*(N177-0.0057183-V177),4*(N177-0.0057183-V177-360))</f>
        <v>-2.7234628703705</v>
      </c>
      <c r="J177" s="29" t="n">
        <f aca="false">INT(365.25*(IF(E177&gt;2,$A$5,$A$5-1)+4716))+INT(30.6001*(IF(E177&lt;3,E177+12,E177)+1))+D177+$C$2/24+2-INT(IF(E177&gt;2,$A$5,$A$5-1)/100)+INT(INT(IF(E177&gt;2,$A$5,$A$5-1)/100)/4)-1524.5</f>
        <v>2459756.125</v>
      </c>
      <c r="K177" s="7" t="n">
        <v>176</v>
      </c>
      <c r="L177" s="30" t="n">
        <f aca="false">(J177-2451545)/36525</f>
        <v>0.224808350444901</v>
      </c>
      <c r="M177" s="6" t="n">
        <f aca="false">MOD(357.5291 + 35999.0503*L177 - 0.0001559*L177^2 - 0.00000048*L177^3,360)</f>
        <v>170.41620764156</v>
      </c>
      <c r="N177" s="6" t="n">
        <f aca="false">MOD(280.46645 + 36000.76983*L177 + 0.0003032*L177^2,360)</f>
        <v>93.7401455522122</v>
      </c>
      <c r="O177" s="6" t="n">
        <f aca="false"> MOD((1.9146 - 0.004817*L177 - 0.000014*L177^2)*SIN(M177*$A$10) + (0.019993 - 0.000101*L177)*SIN(2*M177*$A$10) + 0.00029*SIN(3*M177*$A$10),360)</f>
        <v>0.312163608477325</v>
      </c>
      <c r="P177" s="6" t="n">
        <f aca="false">MOD(N177+O177,360)</f>
        <v>94.0523091606895</v>
      </c>
      <c r="Q177" s="31" t="n">
        <f aca="false">COS(P177*$A$10)</f>
        <v>-0.0706671876873462</v>
      </c>
      <c r="R177" s="7" t="n">
        <f aca="false">COS((23.4393-46.815*L177/3600)*$A$10)*SIN(P177*$A$10)</f>
        <v>0.915208492871824</v>
      </c>
      <c r="S177" s="7" t="n">
        <f aca="false">SIN((23.4393-46.815*L177/3600)*$A$10)*SIN(P177*$A$10)</f>
        <v>0.396736137955248</v>
      </c>
      <c r="T177" s="31" t="n">
        <f aca="false">SQRT(1-S177^2)</f>
        <v>0.917932697336986</v>
      </c>
      <c r="U177" s="6" t="n">
        <f aca="false">ATAN(S177/T177)/$A$10</f>
        <v>23.3742966135366</v>
      </c>
      <c r="V177" s="6" t="n">
        <f aca="false">IF(2*ATAN(R177/(Q177+T177))/$A$10&gt;0, 2*ATAN(R177/(Q177+T177))/$A$10, 2*ATAN(R177/(Q177+T177))/$A$10+360)</f>
        <v>94.4152929698048</v>
      </c>
      <c r="W177" s="6" t="n">
        <f aca="false"> MOD(280.46061837 + 360.98564736629*(J177-2451545) + 0.000387933*L177^2 - L177^3/3871000010  + $B$7,360)</f>
        <v>138.734368503559</v>
      </c>
      <c r="X177" s="6" t="n">
        <f aca="false">IF(W177-V177&gt;0,W177-V177,W177-V177+360)</f>
        <v>44.3190755337546</v>
      </c>
      <c r="Y177" s="31" t="n">
        <f aca="false">SIN($A$10*$B$5)*SIN(U177*$A$10) +COS($A$10*$B$5)* COS(U177*$A$10)*COS(X177*$A$10)</f>
        <v>0.726064602170679</v>
      </c>
      <c r="Z177" s="6" t="n">
        <f aca="false">SIN($A$10*X177)</f>
        <v>0.698653522924303</v>
      </c>
      <c r="AA177" s="6" t="n">
        <f aca="false">COS($A$10*X177)*SIN($A$10*$B$5) - TAN($A$10*U177)*COS($A$10*$B$5)</f>
        <v>0.270257542866196</v>
      </c>
      <c r="AB177" s="6" t="n">
        <f aca="false">IF(OR(AND(Z177*AA177&gt;0), AND(Z177&lt;0,AA177&gt;0)), MOD(ATAN2(AA177,Z177)/$A$10+360,360),  ATAN2(AA177,Z177)/$A$10)</f>
        <v>68.8522199439696</v>
      </c>
      <c r="AC177" s="16" t="n">
        <f aca="false">P177-P176</f>
        <v>0.953871261089617</v>
      </c>
      <c r="AD177" s="17" t="n">
        <f aca="false">(100013989+1670700*COS(3.0984635 + 6283.07585*L177/10)+13956*COS(3.05525 + 12566.1517*L177/10)+3084*COS(5.1985 + 77713.7715*L177/10) +1628*COS(1.1739 + 5753.3849*L177/10)+1576*COS(2.8469 + 7860.4194*L177/10)+925*COS(5.453 + 11506.77*L177/10)+542*COS(4.564 + 3930.21*L177/10)+472*COS(3.661 + 5884.927*L177/10)+346*COS(0.964 + 5507.553*L177/10)+329*COS(5.9 + 5223.694*L177/10)+307*COS(0.299 + 5573.143*L177/10)+243*COS(4.273 + 11790.629*L177/10)+212*COS(5.847 + 1577.344*L177/10)+186*COS(5.022 + 10977.079*L177/10)+175*COS(3.012 + 18849.228*L177/10)+110*COS(5.055 + 5486.778*L177/10)+98*COS(0.89 + 6069.78*L177/10)+86*COS(5.69 + 15720.84*L177/10)+86*COS(1.27 + 161000.69*L177/10)+65*COS(0.27 + 17260.15*L177/10)+63*COS(0.92 + 529.69*L177/10)+57*COS(2.01 + 83996.85*L177/10)+56*COS(5.24 + 71430.7*L177/10)+49*COS(3.25 + 2544.31*L177/10)+47*COS(2.58 + 775.52*L177/10)+45*COS(5.54 + 9437.76*L177/10)+43*COS(6.01 + 6275.96*L177/10)+39*COS(5.36 + 4694*L177/10)+38*COS(2.39 + 8827.39*L177/10)+37*COS(0.83 + 19651.05*L177/10)+37*COS(4.9 + 12139.55*L177/10)+36*COS(1.67 + 12036.46*L177/10)+35*COS(1.84 + 2942.46*L177/10)+33*COS(0.24 + 7084.9*L177/10)+32*COS(0.18 + 5088.63*L177/10)+32*COS(1.78 + 398.15*L177/10)+28*COS(1.21 + 6286.6*L177/10)+28*COS(1.9 + 6279.55*L177/10)+26*COS(4.59 + 10447.39*L177/10) +24.6*COS(3.787 + 8429.241*L177/10)+23.6*COS(0.269 + 796.3*L177/10)+27.8*COS(1.899 + 6279.55*L177/10)+23.9*COS(4.996 + 5856.48*L177/10)+20.3*COS(4.653 + 2146.165*L177/10))/100000000 + (103019*COS(1.10749 + 6283.07585*L177/10) +1721*COS(1.0644 + 12566.1517*L177/10) +702*COS(3.142 + 0*L177/10) +32*COS(1.02 + 18849.23*L177/10) +31*COS(2.84 + 5507.55*L177/10) +25*COS(1.32 + 5223.69*L177/10) +18*COS(1.42 + 1577.34*L177/10) +10*COS(5.91 + 10977.08*L177/10) +9*COS(1.42 + 6275.96*L177/10) +9*COS(0.27 + 5486.78*L177/10))*L177/1000000000  + (4359*COS(5.7846 + 6283.0758*L177/10)*L177^2+124*COS(5.579 + 12566.152*L177/10)*L177^2)/10000000000</f>
        <v>1.01649648398622</v>
      </c>
      <c r="AE177" s="10" t="n">
        <f aca="false">2*959.63/AD177</f>
        <v>1888.1127777969</v>
      </c>
      <c r="AF177" s="0"/>
      <c r="AG177" s="0"/>
    </row>
    <row r="178" customFormat="false" ht="12.8" hidden="false" customHeight="false" outlineLevel="0" collapsed="false">
      <c r="D178" s="28" t="n">
        <f aca="false">K178-INT(275*E178/9)+IF($A$8="leap year",1,2)*INT((E178+9)/12)+30</f>
        <v>26</v>
      </c>
      <c r="E178" s="28" t="n">
        <f aca="false">IF(K178&lt;32,1,INT(9*(IF($A$8="leap year",1,2)+K178)/275+0.98))</f>
        <v>6</v>
      </c>
      <c r="F178" s="20" t="n">
        <f aca="false">ASIN(Y178)*180/PI()</f>
        <v>46.5643348375665</v>
      </c>
      <c r="G178" s="21" t="n">
        <f aca="false">F178+1.02/(TAN($A$10*(F178+10.3/(F178+5.11)))*60)</f>
        <v>46.5803192027451</v>
      </c>
      <c r="H178" s="21" t="n">
        <f aca="false">IF(X178&gt;180,AB178-180,AB178+180)</f>
        <v>248.767962335782</v>
      </c>
      <c r="I178" s="13" t="n">
        <f aca="false">IF(ABS(4*(N178-0.0057183-V178))&lt;20,4*(N178-0.0057183-V178),4*(N178-0.0057183-V178-360))</f>
        <v>-2.93416643428026</v>
      </c>
      <c r="J178" s="29" t="n">
        <f aca="false">INT(365.25*(IF(E178&gt;2,$A$5,$A$5-1)+4716))+INT(30.6001*(IF(E178&lt;3,E178+12,E178)+1))+D178+$C$2/24+2-INT(IF(E178&gt;2,$A$5,$A$5-1)/100)+INT(INT(IF(E178&gt;2,$A$5,$A$5-1)/100)/4)-1524.5</f>
        <v>2459757.125</v>
      </c>
      <c r="K178" s="7" t="n">
        <v>177</v>
      </c>
      <c r="L178" s="30" t="n">
        <f aca="false">(J178-2451545)/36525</f>
        <v>0.224835728952772</v>
      </c>
      <c r="M178" s="6" t="n">
        <f aca="false">MOD(357.5291 + 35999.0503*L178 - 0.0001559*L178^2 - 0.00000048*L178^3,360)</f>
        <v>171.401807921637</v>
      </c>
      <c r="N178" s="6" t="n">
        <f aca="false">MOD(280.46645 + 36000.76983*L178 + 0.0003032*L178^2,360)</f>
        <v>94.7257929161096</v>
      </c>
      <c r="O178" s="6" t="n">
        <f aca="false"> MOD((1.9146 - 0.004817*L178 - 0.000014*L178^2)*SIN(M178*$A$10) + (0.019993 - 0.000101*L178)*SIN(2*M178*$A$10) + 0.00029*SIN(3*M178*$A$10),360)</f>
        <v>0.28030063046554</v>
      </c>
      <c r="P178" s="6" t="n">
        <f aca="false">MOD(N178+O178,360)</f>
        <v>95.0060935465752</v>
      </c>
      <c r="Q178" s="31" t="n">
        <f aca="false">COS(P178*$A$10)</f>
        <v>-0.087261690002232</v>
      </c>
      <c r="R178" s="7" t="n">
        <f aca="false">COS((23.4393-46.815*L178/3600)*$A$10)*SIN(P178*$A$10)</f>
        <v>0.914002414772201</v>
      </c>
      <c r="S178" s="7" t="n">
        <f aca="false">SIN((23.4393-46.815*L178/3600)*$A$10)*SIN(P178*$A$10)</f>
        <v>0.39621330523916</v>
      </c>
      <c r="T178" s="31" t="n">
        <f aca="false">SQRT(1-S178^2)</f>
        <v>0.918158492174123</v>
      </c>
      <c r="U178" s="6" t="n">
        <f aca="false">ATAN(S178/T178)/$A$10</f>
        <v>23.3416663091327</v>
      </c>
      <c r="V178" s="6" t="n">
        <f aca="false">IF(2*ATAN(R178/(Q178+T178))/$A$10&gt;0, 2*ATAN(R178/(Q178+T178))/$A$10, 2*ATAN(R178/(Q178+T178))/$A$10+360)</f>
        <v>95.4536162246797</v>
      </c>
      <c r="W178" s="6" t="n">
        <f aca="false"> MOD(280.46061837 + 360.98564736629*(J178-2451545) + 0.000387933*L178^2 - L178^3/3871000010  + $B$7,360)</f>
        <v>139.720015874598</v>
      </c>
      <c r="X178" s="6" t="n">
        <f aca="false">IF(W178-V178&gt;0,W178-V178,W178-V178+360)</f>
        <v>44.2663996499185</v>
      </c>
      <c r="Y178" s="31" t="n">
        <f aca="false">SIN($A$10*$B$5)*SIN(U178*$A$10) +COS($A$10*$B$5)* COS(U178*$A$10)*COS(X178*$A$10)</f>
        <v>0.726146835770529</v>
      </c>
      <c r="Z178" s="6" t="n">
        <f aca="false">SIN($A$10*X178)</f>
        <v>0.69799545684705</v>
      </c>
      <c r="AA178" s="6" t="n">
        <f aca="false">COS($A$10*X178)*SIN($A$10*$B$5) - TAN($A$10*U178)*COS($A$10*$B$5)</f>
        <v>0.271183704036957</v>
      </c>
      <c r="AB178" s="6" t="n">
        <f aca="false">IF(OR(AND(Z178*AA178&gt;0), AND(Z178&lt;0,AA178&gt;0)), MOD(ATAN2(AA178,Z178)/$A$10+360,360),  ATAN2(AA178,Z178)/$A$10)</f>
        <v>68.767962335782</v>
      </c>
      <c r="AC178" s="16" t="n">
        <f aca="false">P178-P177</f>
        <v>0.953784385885655</v>
      </c>
      <c r="AD178" s="17" t="n">
        <f aca="false">(100013989+1670700*COS(3.0984635 + 6283.07585*L178/10)+13956*COS(3.05525 + 12566.1517*L178/10)+3084*COS(5.1985 + 77713.7715*L178/10) +1628*COS(1.1739 + 5753.3849*L178/10)+1576*COS(2.8469 + 7860.4194*L178/10)+925*COS(5.453 + 11506.77*L178/10)+542*COS(4.564 + 3930.21*L178/10)+472*COS(3.661 + 5884.927*L178/10)+346*COS(0.964 + 5507.553*L178/10)+329*COS(5.9 + 5223.694*L178/10)+307*COS(0.299 + 5573.143*L178/10)+243*COS(4.273 + 11790.629*L178/10)+212*COS(5.847 + 1577.344*L178/10)+186*COS(5.022 + 10977.079*L178/10)+175*COS(3.012 + 18849.228*L178/10)+110*COS(5.055 + 5486.778*L178/10)+98*COS(0.89 + 6069.78*L178/10)+86*COS(5.69 + 15720.84*L178/10)+86*COS(1.27 + 161000.69*L178/10)+65*COS(0.27 + 17260.15*L178/10)+63*COS(0.92 + 529.69*L178/10)+57*COS(2.01 + 83996.85*L178/10)+56*COS(5.24 + 71430.7*L178/10)+49*COS(3.25 + 2544.31*L178/10)+47*COS(2.58 + 775.52*L178/10)+45*COS(5.54 + 9437.76*L178/10)+43*COS(6.01 + 6275.96*L178/10)+39*COS(5.36 + 4694*L178/10)+38*COS(2.39 + 8827.39*L178/10)+37*COS(0.83 + 19651.05*L178/10)+37*COS(4.9 + 12139.55*L178/10)+36*COS(1.67 + 12036.46*L178/10)+35*COS(1.84 + 2942.46*L178/10)+33*COS(0.24 + 7084.9*L178/10)+32*COS(0.18 + 5088.63*L178/10)+32*COS(1.78 + 398.15*L178/10)+28*COS(1.21 + 6286.6*L178/10)+28*COS(1.9 + 6279.55*L178/10)+26*COS(4.59 + 10447.39*L178/10) +24.6*COS(3.787 + 8429.241*L178/10)+23.6*COS(0.269 + 796.3*L178/10)+27.8*COS(1.899 + 6279.55*L178/10)+23.9*COS(4.996 + 5856.48*L178/10)+20.3*COS(4.653 + 2146.165*L178/10))/100000000 + (103019*COS(1.10749 + 6283.07585*L178/10) +1721*COS(1.0644 + 12566.1517*L178/10) +702*COS(3.142 + 0*L178/10) +32*COS(1.02 + 18849.23*L178/10) +31*COS(2.84 + 5507.55*L178/10) +25*COS(1.32 + 5223.69*L178/10) +18*COS(1.42 + 1577.34*L178/10) +10*COS(5.91 + 10977.08*L178/10) +9*COS(1.42 + 6275.96*L178/10) +9*COS(0.27 + 5486.78*L178/10))*L178/1000000000  + (4359*COS(5.7846 + 6283.0758*L178/10)*L178^2+124*COS(5.579 + 12566.152*L178/10)*L178^2)/10000000000</f>
        <v>1.01654453511197</v>
      </c>
      <c r="AE178" s="10" t="n">
        <f aca="false">2*959.63/AD178</f>
        <v>1888.02352844148</v>
      </c>
      <c r="AF178" s="0"/>
      <c r="AG178" s="0"/>
    </row>
    <row r="179" customFormat="false" ht="12.8" hidden="false" customHeight="false" outlineLevel="0" collapsed="false">
      <c r="D179" s="28" t="n">
        <f aca="false">K179-INT(275*E179/9)+IF($A$8="leap year",1,2)*INT((E179+9)/12)+30</f>
        <v>27</v>
      </c>
      <c r="E179" s="28" t="n">
        <f aca="false">IF(K179&lt;32,1,INT(9*(IF($A$8="leap year",1,2)+K179)/275+0.98))</f>
        <v>6</v>
      </c>
      <c r="F179" s="20" t="n">
        <f aca="false">ASIN(Y179)*180/PI()</f>
        <v>46.5655812361019</v>
      </c>
      <c r="G179" s="21" t="n">
        <f aca="false">F179+1.02/(TAN($A$10*(F179+10.3/(F179+5.11)))*60)</f>
        <v>46.5815649072223</v>
      </c>
      <c r="H179" s="21" t="n">
        <f aca="false">IF(X179&gt;180,AB179-180,AB179+180)</f>
        <v>248.677845859254</v>
      </c>
      <c r="I179" s="13" t="n">
        <f aca="false">IF(ABS(4*(N179-0.0057183-V179))&lt;20,4*(N179-0.0057183-V179),4*(N179-0.0057183-V179-360))</f>
        <v>-3.14227595965906</v>
      </c>
      <c r="J179" s="29" t="n">
        <f aca="false">INT(365.25*(IF(E179&gt;2,$A$5,$A$5-1)+4716))+INT(30.6001*(IF(E179&lt;3,E179+12,E179)+1))+D179+$C$2/24+2-INT(IF(E179&gt;2,$A$5,$A$5-1)/100)+INT(INT(IF(E179&gt;2,$A$5,$A$5-1)/100)/4)-1524.5</f>
        <v>2459758.125</v>
      </c>
      <c r="K179" s="7" t="n">
        <v>178</v>
      </c>
      <c r="L179" s="30" t="n">
        <f aca="false">(J179-2451545)/36525</f>
        <v>0.224863107460643</v>
      </c>
      <c r="M179" s="6" t="n">
        <f aca="false">MOD(357.5291 + 35999.0503*L179 - 0.0001559*L179^2 - 0.00000048*L179^3,360)</f>
        <v>172.387408201714</v>
      </c>
      <c r="N179" s="6" t="n">
        <f aca="false">MOD(280.46645 + 36000.76983*L179 + 0.0003032*L179^2,360)</f>
        <v>95.7114402800071</v>
      </c>
      <c r="O179" s="6" t="n">
        <f aca="false"> MOD((1.9146 - 0.004817*L179 - 0.000014*L179^2)*SIN(M179*$A$10) + (0.019993 - 0.000101*L179)*SIN(2*M179*$A$10) + 0.00029*SIN(3*M179*$A$10),360)</f>
        <v>0.248359657642612</v>
      </c>
      <c r="P179" s="6" t="n">
        <f aca="false">MOD(N179+O179,360)</f>
        <v>95.9597999376497</v>
      </c>
      <c r="Q179" s="31" t="n">
        <f aca="false">COS(P179*$A$10)</f>
        <v>-0.103830657715644</v>
      </c>
      <c r="R179" s="7" t="n">
        <f aca="false">COS((23.4393-46.815*L179/3600)*$A$10)*SIN(P179*$A$10)</f>
        <v>0.912543191264189</v>
      </c>
      <c r="S179" s="7" t="n">
        <f aca="false">SIN((23.4393-46.815*L179/3600)*$A$10)*SIN(P179*$A$10)</f>
        <v>0.395580735875379</v>
      </c>
      <c r="T179" s="31" t="n">
        <f aca="false">SQRT(1-S179^2)</f>
        <v>0.918431206680334</v>
      </c>
      <c r="U179" s="6" t="n">
        <f aca="false">ATAN(S179/T179)/$A$10</f>
        <v>23.3021979908868</v>
      </c>
      <c r="V179" s="6" t="n">
        <f aca="false">IF(2*ATAN(R179/(Q179+T179))/$A$10&gt;0, 2*ATAN(R179/(Q179+T179))/$A$10, 2*ATAN(R179/(Q179+T179))/$A$10+360)</f>
        <v>96.4912909699219</v>
      </c>
      <c r="W179" s="6" t="n">
        <f aca="false"> MOD(280.46061837 + 360.98564736629*(J179-2451545) + 0.000387933*L179^2 - L179^3/3871000010  + $B$7,360)</f>
        <v>140.705663245637</v>
      </c>
      <c r="X179" s="6" t="n">
        <f aca="false">IF(W179-V179&gt;0,W179-V179,W179-V179+360)</f>
        <v>44.2143722757151</v>
      </c>
      <c r="Y179" s="31" t="n">
        <f aca="false">SIN($A$10*$B$5)*SIN(U179*$A$10) +COS($A$10*$B$5)* COS(U179*$A$10)*COS(X179*$A$10)</f>
        <v>0.726161792170076</v>
      </c>
      <c r="Z179" s="6" t="n">
        <f aca="false">SIN($A$10*X179)</f>
        <v>0.69734491330812</v>
      </c>
      <c r="AA179" s="6" t="n">
        <f aca="false">COS($A$10*X179)*SIN($A$10*$B$5) - TAN($A$10*U179)*COS($A$10*$B$5)</f>
        <v>0.272194092008947</v>
      </c>
      <c r="AB179" s="6" t="n">
        <f aca="false">IF(OR(AND(Z179*AA179&gt;0), AND(Z179&lt;0,AA179&gt;0)), MOD(ATAN2(AA179,Z179)/$A$10+360,360),  ATAN2(AA179,Z179)/$A$10)</f>
        <v>68.6778458592544</v>
      </c>
      <c r="AC179" s="16" t="n">
        <f aca="false">P179-P178</f>
        <v>0.953706391074519</v>
      </c>
      <c r="AD179" s="17" t="n">
        <f aca="false">(100013989+1670700*COS(3.0984635 + 6283.07585*L179/10)+13956*COS(3.05525 + 12566.1517*L179/10)+3084*COS(5.1985 + 77713.7715*L179/10) +1628*COS(1.1739 + 5753.3849*L179/10)+1576*COS(2.8469 + 7860.4194*L179/10)+925*COS(5.453 + 11506.77*L179/10)+542*COS(4.564 + 3930.21*L179/10)+472*COS(3.661 + 5884.927*L179/10)+346*COS(0.964 + 5507.553*L179/10)+329*COS(5.9 + 5223.694*L179/10)+307*COS(0.299 + 5573.143*L179/10)+243*COS(4.273 + 11790.629*L179/10)+212*COS(5.847 + 1577.344*L179/10)+186*COS(5.022 + 10977.079*L179/10)+175*COS(3.012 + 18849.228*L179/10)+110*COS(5.055 + 5486.778*L179/10)+98*COS(0.89 + 6069.78*L179/10)+86*COS(5.69 + 15720.84*L179/10)+86*COS(1.27 + 161000.69*L179/10)+65*COS(0.27 + 17260.15*L179/10)+63*COS(0.92 + 529.69*L179/10)+57*COS(2.01 + 83996.85*L179/10)+56*COS(5.24 + 71430.7*L179/10)+49*COS(3.25 + 2544.31*L179/10)+47*COS(2.58 + 775.52*L179/10)+45*COS(5.54 + 9437.76*L179/10)+43*COS(6.01 + 6275.96*L179/10)+39*COS(5.36 + 4694*L179/10)+38*COS(2.39 + 8827.39*L179/10)+37*COS(0.83 + 19651.05*L179/10)+37*COS(4.9 + 12139.55*L179/10)+36*COS(1.67 + 12036.46*L179/10)+35*COS(1.84 + 2942.46*L179/10)+33*COS(0.24 + 7084.9*L179/10)+32*COS(0.18 + 5088.63*L179/10)+32*COS(1.78 + 398.15*L179/10)+28*COS(1.21 + 6286.6*L179/10)+28*COS(1.9 + 6279.55*L179/10)+26*COS(4.59 + 10447.39*L179/10) +24.6*COS(3.787 + 8429.241*L179/10)+23.6*COS(0.269 + 796.3*L179/10)+27.8*COS(1.899 + 6279.55*L179/10)+23.9*COS(4.996 + 5856.48*L179/10)+20.3*COS(4.653 + 2146.165*L179/10))/100000000 + (103019*COS(1.10749 + 6283.07585*L179/10) +1721*COS(1.0644 + 12566.1517*L179/10) +702*COS(3.142 + 0*L179/10) +32*COS(1.02 + 18849.23*L179/10) +31*COS(2.84 + 5507.55*L179/10) +25*COS(1.32 + 5223.69*L179/10) +18*COS(1.42 + 1577.34*L179/10) +10*COS(5.91 + 10977.08*L179/10) +9*COS(1.42 + 6275.96*L179/10) +9*COS(0.27 + 5486.78*L179/10))*L179/1000000000  + (4359*COS(5.7846 + 6283.0758*L179/10)*L179^2+124*COS(5.579 + 12566.152*L179/10)*L179^2)/10000000000</f>
        <v>1.01658671440614</v>
      </c>
      <c r="AE179" s="10" t="n">
        <f aca="false">2*959.63/AD179</f>
        <v>1887.94519228118</v>
      </c>
      <c r="AF179" s="0"/>
      <c r="AG179" s="0"/>
    </row>
    <row r="180" customFormat="false" ht="12.8" hidden="false" customHeight="false" outlineLevel="0" collapsed="false">
      <c r="D180" s="28" t="n">
        <f aca="false">K180-INT(275*E180/9)+IF($A$8="leap year",1,2)*INT((E180+9)/12)+30</f>
        <v>28</v>
      </c>
      <c r="E180" s="28" t="n">
        <f aca="false">IF(K180&lt;32,1,INT(9*(IF($A$8="leap year",1,2)+K180)/275+0.98))</f>
        <v>6</v>
      </c>
      <c r="F180" s="20" t="n">
        <f aca="false">ASIN(Y180)*180/PI()</f>
        <v>46.5611685080357</v>
      </c>
      <c r="G180" s="21" t="n">
        <f aca="false">F180+1.02/(TAN($A$10*(F180+10.3/(F180+5.11)))*60)</f>
        <v>46.5771546365147</v>
      </c>
      <c r="H180" s="21" t="n">
        <f aca="false">IF(X180&gt;180,AB180-180,AB180+180)</f>
        <v>248.582003747903</v>
      </c>
      <c r="I180" s="13" t="n">
        <f aca="false">IF(ABS(4*(N180-0.0057183-V180))&lt;20,4*(N180-0.0057183-V180),4*(N180-0.0057183-V180-360))</f>
        <v>-3.34741015917859</v>
      </c>
      <c r="J180" s="29" t="n">
        <f aca="false">INT(365.25*(IF(E180&gt;2,$A$5,$A$5-1)+4716))+INT(30.6001*(IF(E180&lt;3,E180+12,E180)+1))+D180+$C$2/24+2-INT(IF(E180&gt;2,$A$5,$A$5-1)/100)+INT(INT(IF(E180&gt;2,$A$5,$A$5-1)/100)/4)-1524.5</f>
        <v>2459759.125</v>
      </c>
      <c r="K180" s="7" t="n">
        <v>179</v>
      </c>
      <c r="L180" s="30" t="n">
        <f aca="false">(J180-2451545)/36525</f>
        <v>0.224890485968515</v>
      </c>
      <c r="M180" s="6" t="n">
        <f aca="false">MOD(357.5291 + 35999.0503*L180 - 0.0001559*L180^2 - 0.00000048*L180^3,360)</f>
        <v>173.373008481791</v>
      </c>
      <c r="N180" s="6" t="n">
        <f aca="false">MOD(280.46645 + 36000.76983*L180 + 0.0003032*L180^2,360)</f>
        <v>96.6970876439027</v>
      </c>
      <c r="O180" s="6" t="n">
        <f aca="false"> MOD((1.9146 - 0.004817*L180 - 0.000014*L180^2)*SIN(M180*$A$10) + (0.019993 - 0.000101*L180)*SIN(2*M180*$A$10) + 0.00029*SIN(3*M180*$A$10),360)</f>
        <v>0.216349588073834</v>
      </c>
      <c r="P180" s="6" t="n">
        <f aca="false">MOD(N180+O180,360)</f>
        <v>96.9134372319765</v>
      </c>
      <c r="Q180" s="31" t="n">
        <f aca="false">COS(P180*$A$10)</f>
        <v>-0.120369660892297</v>
      </c>
      <c r="R180" s="7" t="n">
        <f aca="false">COS((23.4393-46.815*L180/3600)*$A$10)*SIN(P180*$A$10)</f>
        <v>0.910831271564297</v>
      </c>
      <c r="S180" s="7" t="n">
        <f aca="false">SIN((23.4393-46.815*L180/3600)*$A$10)*SIN(P180*$A$10)</f>
        <v>0.394838624601546</v>
      </c>
      <c r="T180" s="31" t="n">
        <f aca="false">SQRT(1-S180^2)</f>
        <v>0.918750488719739</v>
      </c>
      <c r="U180" s="6" t="n">
        <f aca="false">ATAN(S180/T180)/$A$10</f>
        <v>23.2559098728269</v>
      </c>
      <c r="V180" s="6" t="n">
        <f aca="false">IF(2*ATAN(R180/(Q180+T180))/$A$10&gt;0, 2*ATAN(R180/(Q180+T180))/$A$10, 2*ATAN(R180/(Q180+T180))/$A$10+360)</f>
        <v>97.5282218836974</v>
      </c>
      <c r="W180" s="6" t="n">
        <f aca="false"> MOD(280.46061837 + 360.98564736629*(J180-2451545) + 0.000387933*L180^2 - L180^3/3871000010  + $B$7,360)</f>
        <v>141.691310617141</v>
      </c>
      <c r="X180" s="6" t="n">
        <f aca="false">IF(W180-V180&gt;0,W180-V180,W180-V180+360)</f>
        <v>44.1630887334441</v>
      </c>
      <c r="Y180" s="31" t="n">
        <f aca="false">SIN($A$10*$B$5)*SIN(U180*$A$10) +COS($A$10*$B$5)* COS(U180*$A$10)*COS(X180*$A$10)</f>
        <v>0.726108839243534</v>
      </c>
      <c r="Z180" s="6" t="n">
        <f aca="false">SIN($A$10*X180)</f>
        <v>0.696703107819215</v>
      </c>
      <c r="AA180" s="6" t="n">
        <f aca="false">COS($A$10*X180)*SIN($A$10*$B$5) - TAN($A$10*U180)*COS($A$10*$B$5)</f>
        <v>0.273287432015796</v>
      </c>
      <c r="AB180" s="6" t="n">
        <f aca="false">IF(OR(AND(Z180*AA180&gt;0), AND(Z180&lt;0,AA180&gt;0)), MOD(ATAN2(AA180,Z180)/$A$10+360,360),  ATAN2(AA180,Z180)/$A$10)</f>
        <v>68.5820037479033</v>
      </c>
      <c r="AC180" s="16" t="n">
        <f aca="false">P180-P179</f>
        <v>0.953637294326853</v>
      </c>
      <c r="AD180" s="17" t="n">
        <f aca="false">(100013989+1670700*COS(3.0984635 + 6283.07585*L180/10)+13956*COS(3.05525 + 12566.1517*L180/10)+3084*COS(5.1985 + 77713.7715*L180/10) +1628*COS(1.1739 + 5753.3849*L180/10)+1576*COS(2.8469 + 7860.4194*L180/10)+925*COS(5.453 + 11506.77*L180/10)+542*COS(4.564 + 3930.21*L180/10)+472*COS(3.661 + 5884.927*L180/10)+346*COS(0.964 + 5507.553*L180/10)+329*COS(5.9 + 5223.694*L180/10)+307*COS(0.299 + 5573.143*L180/10)+243*COS(4.273 + 11790.629*L180/10)+212*COS(5.847 + 1577.344*L180/10)+186*COS(5.022 + 10977.079*L180/10)+175*COS(3.012 + 18849.228*L180/10)+110*COS(5.055 + 5486.778*L180/10)+98*COS(0.89 + 6069.78*L180/10)+86*COS(5.69 + 15720.84*L180/10)+86*COS(1.27 + 161000.69*L180/10)+65*COS(0.27 + 17260.15*L180/10)+63*COS(0.92 + 529.69*L180/10)+57*COS(2.01 + 83996.85*L180/10)+56*COS(5.24 + 71430.7*L180/10)+49*COS(3.25 + 2544.31*L180/10)+47*COS(2.58 + 775.52*L180/10)+45*COS(5.54 + 9437.76*L180/10)+43*COS(6.01 + 6275.96*L180/10)+39*COS(5.36 + 4694*L180/10)+38*COS(2.39 + 8827.39*L180/10)+37*COS(0.83 + 19651.05*L180/10)+37*COS(4.9 + 12139.55*L180/10)+36*COS(1.67 + 12036.46*L180/10)+35*COS(1.84 + 2942.46*L180/10)+33*COS(0.24 + 7084.9*L180/10)+32*COS(0.18 + 5088.63*L180/10)+32*COS(1.78 + 398.15*L180/10)+28*COS(1.21 + 6286.6*L180/10)+28*COS(1.9 + 6279.55*L180/10)+26*COS(4.59 + 10447.39*L180/10) +24.6*COS(3.787 + 8429.241*L180/10)+23.6*COS(0.269 + 796.3*L180/10)+27.8*COS(1.899 + 6279.55*L180/10)+23.9*COS(4.996 + 5856.48*L180/10)+20.3*COS(4.653 + 2146.165*L180/10))/100000000 + (103019*COS(1.10749 + 6283.07585*L180/10) +1721*COS(1.0644 + 12566.1517*L180/10) +702*COS(3.142 + 0*L180/10) +32*COS(1.02 + 18849.23*L180/10) +31*COS(2.84 + 5507.55*L180/10) +25*COS(1.32 + 5223.69*L180/10) +18*COS(1.42 + 1577.34*L180/10) +10*COS(5.91 + 10977.08*L180/10) +9*COS(1.42 + 6275.96*L180/10) +9*COS(0.27 + 5486.78*L180/10))*L180/1000000000  + (4359*COS(5.7846 + 6283.0758*L180/10)*L180^2+124*COS(5.579 + 12566.152*L180/10)*L180^2)/10000000000</f>
        <v>1.01662294423875</v>
      </c>
      <c r="AE180" s="10" t="n">
        <f aca="false">2*959.63/AD180</f>
        <v>1887.87791075987</v>
      </c>
      <c r="AF180" s="0"/>
      <c r="AG180" s="0"/>
    </row>
    <row r="181" customFormat="false" ht="12.8" hidden="false" customHeight="false" outlineLevel="0" collapsed="false">
      <c r="D181" s="28" t="n">
        <f aca="false">K181-INT(275*E181/9)+IF($A$8="leap year",1,2)*INT((E181+9)/12)+30</f>
        <v>29</v>
      </c>
      <c r="E181" s="28" t="n">
        <f aca="false">IF(K181&lt;32,1,INT(9*(IF($A$8="leap year",1,2)+K181)/275+0.98))</f>
        <v>6</v>
      </c>
      <c r="F181" s="20" t="n">
        <f aca="false">ASIN(Y181)*180/PI()</f>
        <v>46.5510455108945</v>
      </c>
      <c r="G181" s="21" t="n">
        <f aca="false">F181+1.02/(TAN($A$10*(F181+10.3/(F181+5.11)))*60)</f>
        <v>46.5670372779989</v>
      </c>
      <c r="H181" s="21" t="n">
        <f aca="false">IF(X181&gt;180,AB181-180,AB181+180)</f>
        <v>248.480574714358</v>
      </c>
      <c r="I181" s="13" t="n">
        <f aca="false">IF(ABS(4*(N181-0.0057183-V181))&lt;20,4*(N181-0.0057183-V181),4*(N181-0.0057183-V181-360))</f>
        <v>-3.54919248277525</v>
      </c>
      <c r="J181" s="29" t="n">
        <f aca="false">INT(365.25*(IF(E181&gt;2,$A$5,$A$5-1)+4716))+INT(30.6001*(IF(E181&lt;3,E181+12,E181)+1))+D181+$C$2/24+2-INT(IF(E181&gt;2,$A$5,$A$5-1)/100)+INT(INT(IF(E181&gt;2,$A$5,$A$5-1)/100)/4)-1524.5</f>
        <v>2459760.125</v>
      </c>
      <c r="K181" s="7" t="n">
        <v>180</v>
      </c>
      <c r="L181" s="30" t="n">
        <f aca="false">(J181-2451545)/36525</f>
        <v>0.224917864476386</v>
      </c>
      <c r="M181" s="6" t="n">
        <f aca="false">MOD(357.5291 + 35999.0503*L181 - 0.0001559*L181^2 - 0.00000048*L181^3,360)</f>
        <v>174.358608761868</v>
      </c>
      <c r="N181" s="6" t="n">
        <f aca="false">MOD(280.46645 + 36000.76983*L181 + 0.0003032*L181^2,360)</f>
        <v>97.682735007802</v>
      </c>
      <c r="O181" s="6" t="n">
        <f aca="false"> MOD((1.9146 - 0.004817*L181 - 0.000014*L181^2)*SIN(M181*$A$10) + (0.019993 - 0.000101*L181)*SIN(2*M181*$A$10) + 0.00029*SIN(3*M181*$A$10),360)</f>
        <v>0.184279335469241</v>
      </c>
      <c r="P181" s="6" t="n">
        <f aca="false">MOD(N181+O181,360)</f>
        <v>97.8670143432712</v>
      </c>
      <c r="Q181" s="31" t="n">
        <f aca="false">COS(P181*$A$10)</f>
        <v>-0.136874278756418</v>
      </c>
      <c r="R181" s="7" t="n">
        <f aca="false">COS((23.4393-46.815*L181/3600)*$A$10)*SIN(P181*$A$10)</f>
        <v>0.908867165264866</v>
      </c>
      <c r="S181" s="7" t="n">
        <f aca="false">SIN((23.4393-46.815*L181/3600)*$A$10)*SIN(P181*$A$10)</f>
        <v>0.393987192327767</v>
      </c>
      <c r="T181" s="31" t="n">
        <f aca="false">SQRT(1-S181^2)</f>
        <v>0.919115929729043</v>
      </c>
      <c r="U181" s="6" t="n">
        <f aca="false">ATAN(S181/T181)/$A$10</f>
        <v>23.2028228020267</v>
      </c>
      <c r="V181" s="6" t="n">
        <f aca="false">IF(2*ATAN(R181/(Q181+T181))/$A$10&gt;0, 2*ATAN(R181/(Q181+T181))/$A$10, 2*ATAN(R181/(Q181+T181))/$A$10+360)</f>
        <v>98.5643148284958</v>
      </c>
      <c r="W181" s="6" t="n">
        <f aca="false"> MOD(280.46061837 + 360.98564736629*(J181-2451545) + 0.000387933*L181^2 - L181^3/3871000010  + $B$7,360)</f>
        <v>142.67695798818</v>
      </c>
      <c r="X181" s="6" t="n">
        <f aca="false">IF(W181-V181&gt;0,W181-V181,W181-V181+360)</f>
        <v>44.1126431596844</v>
      </c>
      <c r="Y181" s="31" t="n">
        <f aca="false">SIN($A$10*$B$5)*SIN(U181*$A$10) +COS($A$10*$B$5)* COS(U181*$A$10)*COS(X181*$A$10)</f>
        <v>0.725987346569887</v>
      </c>
      <c r="Z181" s="6" t="n">
        <f aca="false">SIN($A$10*X181)</f>
        <v>0.696071244818278</v>
      </c>
      <c r="AA181" s="6" t="n">
        <f aca="false">COS($A$10*X181)*SIN($A$10*$B$5) - TAN($A$10*U181)*COS($A$10*$B$5)</f>
        <v>0.274462402087651</v>
      </c>
      <c r="AB181" s="6" t="n">
        <f aca="false">IF(OR(AND(Z181*AA181&gt;0), AND(Z181&lt;0,AA181&gt;0)), MOD(ATAN2(AA181,Z181)/$A$10+360,360),  ATAN2(AA181,Z181)/$A$10)</f>
        <v>68.4805747143576</v>
      </c>
      <c r="AC181" s="16" t="n">
        <f aca="false">P181-P180</f>
        <v>0.953577111294663</v>
      </c>
      <c r="AD181" s="17" t="n">
        <f aca="false">(100013989+1670700*COS(3.0984635 + 6283.07585*L181/10)+13956*COS(3.05525 + 12566.1517*L181/10)+3084*COS(5.1985 + 77713.7715*L181/10) +1628*COS(1.1739 + 5753.3849*L181/10)+1576*COS(2.8469 + 7860.4194*L181/10)+925*COS(5.453 + 11506.77*L181/10)+542*COS(4.564 + 3930.21*L181/10)+472*COS(3.661 + 5884.927*L181/10)+346*COS(0.964 + 5507.553*L181/10)+329*COS(5.9 + 5223.694*L181/10)+307*COS(0.299 + 5573.143*L181/10)+243*COS(4.273 + 11790.629*L181/10)+212*COS(5.847 + 1577.344*L181/10)+186*COS(5.022 + 10977.079*L181/10)+175*COS(3.012 + 18849.228*L181/10)+110*COS(5.055 + 5486.778*L181/10)+98*COS(0.89 + 6069.78*L181/10)+86*COS(5.69 + 15720.84*L181/10)+86*COS(1.27 + 161000.69*L181/10)+65*COS(0.27 + 17260.15*L181/10)+63*COS(0.92 + 529.69*L181/10)+57*COS(2.01 + 83996.85*L181/10)+56*COS(5.24 + 71430.7*L181/10)+49*COS(3.25 + 2544.31*L181/10)+47*COS(2.58 + 775.52*L181/10)+45*COS(5.54 + 9437.76*L181/10)+43*COS(6.01 + 6275.96*L181/10)+39*COS(5.36 + 4694*L181/10)+38*COS(2.39 + 8827.39*L181/10)+37*COS(0.83 + 19651.05*L181/10)+37*COS(4.9 + 12139.55*L181/10)+36*COS(1.67 + 12036.46*L181/10)+35*COS(1.84 + 2942.46*L181/10)+33*COS(0.24 + 7084.9*L181/10)+32*COS(0.18 + 5088.63*L181/10)+32*COS(1.78 + 398.15*L181/10)+28*COS(1.21 + 6286.6*L181/10)+28*COS(1.9 + 6279.55*L181/10)+26*COS(4.59 + 10447.39*L181/10) +24.6*COS(3.787 + 8429.241*L181/10)+23.6*COS(0.269 + 796.3*L181/10)+27.8*COS(1.899 + 6279.55*L181/10)+23.9*COS(4.996 + 5856.48*L181/10)+20.3*COS(4.653 + 2146.165*L181/10))/100000000 + (103019*COS(1.10749 + 6283.07585*L181/10) +1721*COS(1.0644 + 12566.1517*L181/10) +702*COS(3.142 + 0*L181/10) +32*COS(1.02 + 18849.23*L181/10) +31*COS(2.84 + 5507.55*L181/10) +25*COS(1.32 + 5223.69*L181/10) +18*COS(1.42 + 1577.34*L181/10) +10*COS(5.91 + 10977.08*L181/10) +9*COS(1.42 + 6275.96*L181/10) +9*COS(0.27 + 5486.78*L181/10))*L181/1000000000  + (4359*COS(5.7846 + 6283.0758*L181/10)*L181^2+124*COS(5.579 + 12566.152*L181/10)*L181^2)/10000000000</f>
        <v>1.01665318399915</v>
      </c>
      <c r="AE181" s="10" t="n">
        <f aca="false">2*959.63/AD181</f>
        <v>1887.82175692435</v>
      </c>
      <c r="AF181" s="0"/>
      <c r="AG181" s="0"/>
    </row>
    <row r="182" customFormat="false" ht="12.8" hidden="false" customHeight="false" outlineLevel="0" collapsed="false">
      <c r="D182" s="28" t="n">
        <f aca="false">K182-INT(275*E182/9)+IF($A$8="leap year",1,2)*INT((E182+9)/12)+30</f>
        <v>30</v>
      </c>
      <c r="E182" s="28" t="n">
        <f aca="false">IF(K182&lt;32,1,INT(9*(IF($A$8="leap year",1,2)+K182)/275+0.98))</f>
        <v>6</v>
      </c>
      <c r="F182" s="20" t="n">
        <f aca="false">ASIN(Y182)*180/PI()</f>
        <v>46.5351631463487</v>
      </c>
      <c r="G182" s="21" t="n">
        <f aca="false">F182+1.02/(TAN($A$10*(F182+10.3/(F182+5.11)))*60)</f>
        <v>46.5511637638585</v>
      </c>
      <c r="H182" s="21" t="n">
        <f aca="false">IF(X182&gt;180,AB182-180,AB182+180)</f>
        <v>248.373702697096</v>
      </c>
      <c r="I182" s="13" t="n">
        <f aca="false">IF(ABS(4*(N182-0.0057183-V182))&lt;20,4*(N182-0.0057183-V182),4*(N182-0.0057183-V182-360))</f>
        <v>-3.74725176150156</v>
      </c>
      <c r="J182" s="29" t="n">
        <f aca="false">INT(365.25*(IF(E182&gt;2,$A$5,$A$5-1)+4716))+INT(30.6001*(IF(E182&lt;3,E182+12,E182)+1))+D182+$C$2/24+2-INT(IF(E182&gt;2,$A$5,$A$5-1)/100)+INT(INT(IF(E182&gt;2,$A$5,$A$5-1)/100)/4)-1524.5</f>
        <v>2459761.125</v>
      </c>
      <c r="K182" s="7" t="n">
        <v>181</v>
      </c>
      <c r="L182" s="30" t="n">
        <f aca="false">(J182-2451545)/36525</f>
        <v>0.224945242984257</v>
      </c>
      <c r="M182" s="6" t="n">
        <f aca="false">MOD(357.5291 + 35999.0503*L182 - 0.0001559*L182^2 - 0.00000048*L182^3,360)</f>
        <v>175.344209041943</v>
      </c>
      <c r="N182" s="6" t="n">
        <f aca="false">MOD(280.46645 + 36000.76983*L182 + 0.0003032*L182^2,360)</f>
        <v>98.6683823717012</v>
      </c>
      <c r="O182" s="6" t="n">
        <f aca="false"> MOD((1.9146 - 0.004817*L182 - 0.000014*L182^2)*SIN(M182*$A$10) + (0.019993 - 0.000101*L182)*SIN(2*M182*$A$10) + 0.00029*SIN(3*M182*$A$10),360)</f>
        <v>0.152157827157834</v>
      </c>
      <c r="P182" s="6" t="n">
        <f aca="false">MOD(N182+O182,360)</f>
        <v>98.8205401988591</v>
      </c>
      <c r="Q182" s="31" t="n">
        <f aca="false">COS(P182*$A$10)</f>
        <v>-0.153340100489048</v>
      </c>
      <c r="R182" s="7" t="n">
        <f aca="false">COS((23.4393-46.815*L182/3600)*$A$10)*SIN(P182*$A$10)</f>
        <v>0.906651442185529</v>
      </c>
      <c r="S182" s="7" t="n">
        <f aca="false">SIN((23.4393-46.815*L182/3600)*$A$10)*SIN(P182*$A$10)</f>
        <v>0.393026686072218</v>
      </c>
      <c r="T182" s="31" t="n">
        <f aca="false">SQRT(1-S182^2)</f>
        <v>0.919527065417375</v>
      </c>
      <c r="U182" s="6" t="n">
        <f aca="false">ATAN(S182/T182)/$A$10</f>
        <v>23.1429602297079</v>
      </c>
      <c r="V182" s="6" t="n">
        <f aca="false">IF(2*ATAN(R182/(Q182+T182))/$A$10&gt;0, 2*ATAN(R182/(Q182+T182))/$A$10, 2*ATAN(R182/(Q182+T182))/$A$10+360)</f>
        <v>99.5994770120766</v>
      </c>
      <c r="W182" s="6" t="n">
        <f aca="false"> MOD(280.46061837 + 360.98564736629*(J182-2451545) + 0.000387933*L182^2 - L182^3/3871000010  + $B$7,360)</f>
        <v>143.662605358753</v>
      </c>
      <c r="X182" s="6" t="n">
        <f aca="false">IF(W182-V182&gt;0,W182-V182,W182-V182+360)</f>
        <v>44.0631283466767</v>
      </c>
      <c r="Y182" s="31" t="n">
        <f aca="false">SIN($A$10*$B$5)*SIN(U182*$A$10) +COS($A$10*$B$5)* COS(U182*$A$10)*COS(X182*$A$10)</f>
        <v>0.725796686312943</v>
      </c>
      <c r="Z182" s="6" t="n">
        <f aca="false">SIN($A$10*X182)</f>
        <v>0.695450515450007</v>
      </c>
      <c r="AA182" s="6" t="n">
        <f aca="false">COS($A$10*X182)*SIN($A$10*$B$5) - TAN($A$10*U182)*COS($A$10*$B$5)</f>
        <v>0.27571763553997</v>
      </c>
      <c r="AB182" s="6" t="n">
        <f aca="false">IF(OR(AND(Z182*AA182&gt;0), AND(Z182&lt;0,AA182&gt;0)), MOD(ATAN2(AA182,Z182)/$A$10+360,360),  ATAN2(AA182,Z182)/$A$10)</f>
        <v>68.3737026970958</v>
      </c>
      <c r="AC182" s="16" t="n">
        <f aca="false">P182-P181</f>
        <v>0.953525855587856</v>
      </c>
      <c r="AD182" s="17" t="n">
        <f aca="false">(100013989+1670700*COS(3.0984635 + 6283.07585*L182/10)+13956*COS(3.05525 + 12566.1517*L182/10)+3084*COS(5.1985 + 77713.7715*L182/10) +1628*COS(1.1739 + 5753.3849*L182/10)+1576*COS(2.8469 + 7860.4194*L182/10)+925*COS(5.453 + 11506.77*L182/10)+542*COS(4.564 + 3930.21*L182/10)+472*COS(3.661 + 5884.927*L182/10)+346*COS(0.964 + 5507.553*L182/10)+329*COS(5.9 + 5223.694*L182/10)+307*COS(0.299 + 5573.143*L182/10)+243*COS(4.273 + 11790.629*L182/10)+212*COS(5.847 + 1577.344*L182/10)+186*COS(5.022 + 10977.079*L182/10)+175*COS(3.012 + 18849.228*L182/10)+110*COS(5.055 + 5486.778*L182/10)+98*COS(0.89 + 6069.78*L182/10)+86*COS(5.69 + 15720.84*L182/10)+86*COS(1.27 + 161000.69*L182/10)+65*COS(0.27 + 17260.15*L182/10)+63*COS(0.92 + 529.69*L182/10)+57*COS(2.01 + 83996.85*L182/10)+56*COS(5.24 + 71430.7*L182/10)+49*COS(3.25 + 2544.31*L182/10)+47*COS(2.58 + 775.52*L182/10)+45*COS(5.54 + 9437.76*L182/10)+43*COS(6.01 + 6275.96*L182/10)+39*COS(5.36 + 4694*L182/10)+38*COS(2.39 + 8827.39*L182/10)+37*COS(0.83 + 19651.05*L182/10)+37*COS(4.9 + 12139.55*L182/10)+36*COS(1.67 + 12036.46*L182/10)+35*COS(1.84 + 2942.46*L182/10)+33*COS(0.24 + 7084.9*L182/10)+32*COS(0.18 + 5088.63*L182/10)+32*COS(1.78 + 398.15*L182/10)+28*COS(1.21 + 6286.6*L182/10)+28*COS(1.9 + 6279.55*L182/10)+26*COS(4.59 + 10447.39*L182/10) +24.6*COS(3.787 + 8429.241*L182/10)+23.6*COS(0.269 + 796.3*L182/10)+27.8*COS(1.899 + 6279.55*L182/10)+23.9*COS(4.996 + 5856.48*L182/10)+20.3*COS(4.653 + 2146.165*L182/10))/100000000 + (103019*COS(1.10749 + 6283.07585*L182/10) +1721*COS(1.0644 + 12566.1517*L182/10) +702*COS(3.142 + 0*L182/10) +32*COS(1.02 + 18849.23*L182/10) +31*COS(2.84 + 5507.55*L182/10) +25*COS(1.32 + 5223.69*L182/10) +18*COS(1.42 + 1577.34*L182/10) +10*COS(5.91 + 10977.08*L182/10) +9*COS(1.42 + 6275.96*L182/10) +9*COS(0.27 + 5486.78*L182/10))*L182/1000000000  + (4359*COS(5.7846 + 6283.0758*L182/10)*L182^2+124*COS(5.579 + 12566.152*L182/10)*L182^2)/10000000000</f>
        <v>1.01667742691954</v>
      </c>
      <c r="AE182" s="10" t="n">
        <f aca="false">2*959.63/AD182</f>
        <v>1887.77674135563</v>
      </c>
      <c r="AF182" s="0"/>
      <c r="AG182" s="0"/>
    </row>
    <row r="183" customFormat="false" ht="12.8" hidden="false" customHeight="false" outlineLevel="0" collapsed="false">
      <c r="D183" s="28" t="n">
        <f aca="false">K183-INT(275*E183/9)+IF($A$8="leap year",1,2)*INT((E183+9)/12)+30</f>
        <v>1</v>
      </c>
      <c r="E183" s="28" t="n">
        <f aca="false">IF(K183&lt;32,1,INT(9*(IF($A$8="leap year",1,2)+K183)/275+0.98))</f>
        <v>7</v>
      </c>
      <c r="F183" s="20" t="n">
        <f aca="false">ASIN(Y183)*180/PI()</f>
        <v>46.5134744847206</v>
      </c>
      <c r="G183" s="21" t="n">
        <f aca="false">F183+1.02/(TAN($A$10*(F183+10.3/(F183+5.11)))*60)</f>
        <v>46.5294871955788</v>
      </c>
      <c r="H183" s="21" t="n">
        <f aca="false">IF(X183&gt;180,AB183-180,AB183+180)</f>
        <v>248.261536587116</v>
      </c>
      <c r="I183" s="13" t="n">
        <f aca="false">IF(ABS(4*(N183-0.0057183-V183))&lt;20,4*(N183-0.0057183-V183),4*(N183-0.0057183-V183-360))</f>
        <v>-3.94122283488912</v>
      </c>
      <c r="J183" s="29" t="n">
        <f aca="false">INT(365.25*(IF(E183&gt;2,$A$5,$A$5-1)+4716))+INT(30.6001*(IF(E183&lt;3,E183+12,E183)+1))+D183+$C$2/24+2-INT(IF(E183&gt;2,$A$5,$A$5-1)/100)+INT(INT(IF(E183&gt;2,$A$5,$A$5-1)/100)/4)-1524.5</f>
        <v>2459762.125</v>
      </c>
      <c r="K183" s="7" t="n">
        <v>182</v>
      </c>
      <c r="L183" s="30" t="n">
        <f aca="false">(J183-2451545)/36525</f>
        <v>0.224972621492129</v>
      </c>
      <c r="M183" s="6" t="n">
        <f aca="false">MOD(357.5291 + 35999.0503*L183 - 0.0001559*L183^2 - 0.00000048*L183^3,360)</f>
        <v>176.329809322018</v>
      </c>
      <c r="N183" s="6" t="n">
        <f aca="false">MOD(280.46645 + 36000.76983*L183 + 0.0003032*L183^2,360)</f>
        <v>99.6540297356005</v>
      </c>
      <c r="O183" s="6" t="n">
        <f aca="false"> MOD((1.9146 - 0.004817*L183 - 0.000014*L183^2)*SIN(M183*$A$10) + (0.019993 - 0.000101*L183)*SIN(2*M183*$A$10) + 0.00029*SIN(3*M183*$A$10),360)</f>
        <v>0.119994002061556</v>
      </c>
      <c r="P183" s="6" t="n">
        <f aca="false">MOD(N183+O183,360)</f>
        <v>99.7740237376621</v>
      </c>
      <c r="Q183" s="31" t="n">
        <f aca="false">COS(P183*$A$10)</f>
        <v>-0.169762726023386</v>
      </c>
      <c r="R183" s="7" t="n">
        <f aca="false">COS((23.4393-46.815*L183/3600)*$A$10)*SIN(P183*$A$10)</f>
        <v>0.904184732221551</v>
      </c>
      <c r="S183" s="7" t="n">
        <f aca="false">SIN((23.4393-46.815*L183/3600)*$A$10)*SIN(P183*$A$10)</f>
        <v>0.391957378895399</v>
      </c>
      <c r="T183" s="31" t="n">
        <f aca="false">SQRT(1-S183^2)</f>
        <v>0.919983376550603</v>
      </c>
      <c r="U183" s="6" t="n">
        <f aca="false">ATAN(S183/T183)/$A$10</f>
        <v>23.0763481790926</v>
      </c>
      <c r="V183" s="6" t="n">
        <f aca="false">IF(2*ATAN(R183/(Q183+T183))/$A$10&gt;0, 2*ATAN(R183/(Q183+T183))/$A$10, 2*ATAN(R183/(Q183+T183))/$A$10+360)</f>
        <v>100.633617144323</v>
      </c>
      <c r="W183" s="6" t="n">
        <f aca="false"> MOD(280.46061837 + 360.98564736629*(J183-2451545) + 0.000387933*L183^2 - L183^3/3871000010  + $B$7,360)</f>
        <v>144.648252729792</v>
      </c>
      <c r="X183" s="6" t="n">
        <f aca="false">IF(W183-V183&gt;0,W183-V183,W183-V183+360)</f>
        <v>44.0146355854694</v>
      </c>
      <c r="Y183" s="31" t="n">
        <f aca="false">SIN($A$10*$B$5)*SIN(U183*$A$10) +COS($A$10*$B$5)* COS(U183*$A$10)*COS(X183*$A$10)</f>
        <v>0.725536234135619</v>
      </c>
      <c r="Z183" s="6" t="n">
        <f aca="false">SIN($A$10*X183)</f>
        <v>0.694842095344384</v>
      </c>
      <c r="AA183" s="6" t="n">
        <f aca="false">COS($A$10*X183)*SIN($A$10*$B$5) - TAN($A$10*U183)*COS($A$10*$B$5)</f>
        <v>0.277051723567802</v>
      </c>
      <c r="AB183" s="6" t="n">
        <f aca="false">IF(OR(AND(Z183*AA183&gt;0), AND(Z183&lt;0,AA183&gt;0)), MOD(ATAN2(AA183,Z183)/$A$10+360,360),  ATAN2(AA183,Z183)/$A$10)</f>
        <v>68.2615365871163</v>
      </c>
      <c r="AC183" s="16" t="n">
        <f aca="false">P183-P182</f>
        <v>0.953483538802985</v>
      </c>
      <c r="AD183" s="17" t="n">
        <f aca="false">(100013989+1670700*COS(3.0984635 + 6283.07585*L183/10)+13956*COS(3.05525 + 12566.1517*L183/10)+3084*COS(5.1985 + 77713.7715*L183/10) +1628*COS(1.1739 + 5753.3849*L183/10)+1576*COS(2.8469 + 7860.4194*L183/10)+925*COS(5.453 + 11506.77*L183/10)+542*COS(4.564 + 3930.21*L183/10)+472*COS(3.661 + 5884.927*L183/10)+346*COS(0.964 + 5507.553*L183/10)+329*COS(5.9 + 5223.694*L183/10)+307*COS(0.299 + 5573.143*L183/10)+243*COS(4.273 + 11790.629*L183/10)+212*COS(5.847 + 1577.344*L183/10)+186*COS(5.022 + 10977.079*L183/10)+175*COS(3.012 + 18849.228*L183/10)+110*COS(5.055 + 5486.778*L183/10)+98*COS(0.89 + 6069.78*L183/10)+86*COS(5.69 + 15720.84*L183/10)+86*COS(1.27 + 161000.69*L183/10)+65*COS(0.27 + 17260.15*L183/10)+63*COS(0.92 + 529.69*L183/10)+57*COS(2.01 + 83996.85*L183/10)+56*COS(5.24 + 71430.7*L183/10)+49*COS(3.25 + 2544.31*L183/10)+47*COS(2.58 + 775.52*L183/10)+45*COS(5.54 + 9437.76*L183/10)+43*COS(6.01 + 6275.96*L183/10)+39*COS(5.36 + 4694*L183/10)+38*COS(2.39 + 8827.39*L183/10)+37*COS(0.83 + 19651.05*L183/10)+37*COS(4.9 + 12139.55*L183/10)+36*COS(1.67 + 12036.46*L183/10)+35*COS(1.84 + 2942.46*L183/10)+33*COS(0.24 + 7084.9*L183/10)+32*COS(0.18 + 5088.63*L183/10)+32*COS(1.78 + 398.15*L183/10)+28*COS(1.21 + 6286.6*L183/10)+28*COS(1.9 + 6279.55*L183/10)+26*COS(4.59 + 10447.39*L183/10) +24.6*COS(3.787 + 8429.241*L183/10)+23.6*COS(0.269 + 796.3*L183/10)+27.8*COS(1.899 + 6279.55*L183/10)+23.9*COS(4.996 + 5856.48*L183/10)+20.3*COS(4.653 + 2146.165*L183/10))/100000000 + (103019*COS(1.10749 + 6283.07585*L183/10) +1721*COS(1.0644 + 12566.1517*L183/10) +702*COS(3.142 + 0*L183/10) +32*COS(1.02 + 18849.23*L183/10) +31*COS(2.84 + 5507.55*L183/10) +25*COS(1.32 + 5223.69*L183/10) +18*COS(1.42 + 1577.34*L183/10) +10*COS(5.91 + 10977.08*L183/10) +9*COS(1.42 + 6275.96*L183/10) +9*COS(0.27 + 5486.78*L183/10))*L183/1000000000  + (4359*COS(5.7846 + 6283.0758*L183/10)*L183^2+124*COS(5.579 + 12566.152*L183/10)*L183^2)/10000000000</f>
        <v>1.01669569987864</v>
      </c>
      <c r="AE183" s="10" t="n">
        <f aca="false">2*959.63/AD183</f>
        <v>1887.74281255354</v>
      </c>
      <c r="AF183" s="0"/>
      <c r="AG183" s="0"/>
    </row>
    <row r="184" customFormat="false" ht="12.8" hidden="false" customHeight="false" outlineLevel="0" collapsed="false">
      <c r="D184" s="28" t="n">
        <f aca="false">K184-INT(275*E184/9)+IF($A$8="leap year",1,2)*INT((E184+9)/12)+30</f>
        <v>2</v>
      </c>
      <c r="E184" s="28" t="n">
        <f aca="false">IF(K184&lt;32,1,INT(9*(IF($A$8="leap year",1,2)+K184)/275+0.98))</f>
        <v>7</v>
      </c>
      <c r="F184" s="20" t="n">
        <f aca="false">ASIN(Y184)*180/PI()</f>
        <v>46.4859348878083</v>
      </c>
      <c r="G184" s="21" t="n">
        <f aca="false">F184+1.02/(TAN($A$10*(F184+10.3/(F184+5.11)))*60)</f>
        <v>46.5019629667576</v>
      </c>
      <c r="H184" s="21" t="n">
        <f aca="false">IF(X184&gt;180,AB184-180,AB184+180)</f>
        <v>248.144229935833</v>
      </c>
      <c r="I184" s="13" t="n">
        <f aca="false">IF(ABS(4*(N184-0.0057183-V184))&lt;20,4*(N184-0.0057183-V184),4*(N184-0.0057183-V184-360))</f>
        <v>-4.13074716006111</v>
      </c>
      <c r="J184" s="29" t="n">
        <f aca="false">INT(365.25*(IF(E184&gt;2,$A$5,$A$5-1)+4716))+INT(30.6001*(IF(E184&lt;3,E184+12,E184)+1))+D184+$C$2/24+2-INT(IF(E184&gt;2,$A$5,$A$5-1)/100)+INT(INT(IF(E184&gt;2,$A$5,$A$5-1)/100)/4)-1524.5</f>
        <v>2459763.125</v>
      </c>
      <c r="K184" s="7" t="n">
        <v>183</v>
      </c>
      <c r="L184" s="30" t="n">
        <f aca="false">(J184-2451545)/36525</f>
        <v>0.225</v>
      </c>
      <c r="M184" s="6" t="n">
        <f aca="false">MOD(357.5291 + 35999.0503*L184 - 0.0001559*L184^2 - 0.00000048*L184^3,360)</f>
        <v>177.315409602097</v>
      </c>
      <c r="N184" s="6" t="n">
        <f aca="false">MOD(280.46645 + 36000.76983*L184 + 0.0003032*L184^2,360)</f>
        <v>100.6396770995</v>
      </c>
      <c r="O184" s="6" t="n">
        <f aca="false"> MOD((1.9146 - 0.004817*L184 - 0.000014*L184^2)*SIN(M184*$A$10) + (0.019993 - 0.000101*L184)*SIN(2*M184*$A$10) + 0.00029*SIN(3*M184*$A$10),360)</f>
        <v>0.0877968086695384</v>
      </c>
      <c r="P184" s="6" t="n">
        <f aca="false">MOD(N184+O184,360)</f>
        <v>100.727473908169</v>
      </c>
      <c r="Q184" s="31" t="n">
        <f aca="false">COS(P184*$A$10)</f>
        <v>-0.186137766837664</v>
      </c>
      <c r="R184" s="7" t="n">
        <f aca="false">COS((23.4393-46.815*L184/3600)*$A$10)*SIN(P184*$A$10)</f>
        <v>0.901467725189177</v>
      </c>
      <c r="S184" s="7" t="n">
        <f aca="false">SIN((23.4393-46.815*L184/3600)*$A$10)*SIN(P184*$A$10)</f>
        <v>0.390779569833093</v>
      </c>
      <c r="T184" s="31" t="n">
        <f aca="false">SQRT(1-S184^2)</f>
        <v>0.920484289817628</v>
      </c>
      <c r="U184" s="6" t="n">
        <f aca="false">ATAN(S184/T184)/$A$10</f>
        <v>23.0030152101269</v>
      </c>
      <c r="V184" s="6" t="n">
        <f aca="false">IF(2*ATAN(R184/(Q184+T184))/$A$10&gt;0, 2*ATAN(R184/(Q184+T184))/$A$10, 2*ATAN(R184/(Q184+T184))/$A$10+360)</f>
        <v>101.666645589515</v>
      </c>
      <c r="W184" s="6" t="n">
        <f aca="false"> MOD(280.46061837 + 360.98564736629*(J184-2451545) + 0.000387933*L184^2 - L184^3/3871000010  + $B$7,360)</f>
        <v>145.633900101297</v>
      </c>
      <c r="X184" s="6" t="n">
        <f aca="false">IF(W184-V184&gt;0,W184-V184,W184-V184+360)</f>
        <v>43.9672545117816</v>
      </c>
      <c r="Y184" s="31" t="n">
        <f aca="false">SIN($A$10*$B$5)*SIN(U184*$A$10) +COS($A$10*$B$5)* COS(U184*$A$10)*COS(X184*$A$10)</f>
        <v>0.72520537014374</v>
      </c>
      <c r="Z184" s="6" t="n">
        <f aca="false">SIN($A$10*X184)</f>
        <v>0.694247142406985</v>
      </c>
      <c r="AA184" s="6" t="n">
        <f aca="false">COS($A$10*X184)*SIN($A$10*$B$5) - TAN($A$10*U184)*COS($A$10*$B$5)</f>
        <v>0.278463217931285</v>
      </c>
      <c r="AB184" s="6" t="n">
        <f aca="false">IF(OR(AND(Z184*AA184&gt;0), AND(Z184&lt;0,AA184&gt;0)), MOD(ATAN2(AA184,Z184)/$A$10+360,360),  ATAN2(AA184,Z184)/$A$10)</f>
        <v>68.1442299358334</v>
      </c>
      <c r="AC184" s="16" t="n">
        <f aca="false">P184-P183</f>
        <v>0.953450170507239</v>
      </c>
      <c r="AD184" s="17" t="n">
        <f aca="false">(100013989+1670700*COS(3.0984635 + 6283.07585*L184/10)+13956*COS(3.05525 + 12566.1517*L184/10)+3084*COS(5.1985 + 77713.7715*L184/10) +1628*COS(1.1739 + 5753.3849*L184/10)+1576*COS(2.8469 + 7860.4194*L184/10)+925*COS(5.453 + 11506.77*L184/10)+542*COS(4.564 + 3930.21*L184/10)+472*COS(3.661 + 5884.927*L184/10)+346*COS(0.964 + 5507.553*L184/10)+329*COS(5.9 + 5223.694*L184/10)+307*COS(0.299 + 5573.143*L184/10)+243*COS(4.273 + 11790.629*L184/10)+212*COS(5.847 + 1577.344*L184/10)+186*COS(5.022 + 10977.079*L184/10)+175*COS(3.012 + 18849.228*L184/10)+110*COS(5.055 + 5486.778*L184/10)+98*COS(0.89 + 6069.78*L184/10)+86*COS(5.69 + 15720.84*L184/10)+86*COS(1.27 + 161000.69*L184/10)+65*COS(0.27 + 17260.15*L184/10)+63*COS(0.92 + 529.69*L184/10)+57*COS(2.01 + 83996.85*L184/10)+56*COS(5.24 + 71430.7*L184/10)+49*COS(3.25 + 2544.31*L184/10)+47*COS(2.58 + 775.52*L184/10)+45*COS(5.54 + 9437.76*L184/10)+43*COS(6.01 + 6275.96*L184/10)+39*COS(5.36 + 4694*L184/10)+38*COS(2.39 + 8827.39*L184/10)+37*COS(0.83 + 19651.05*L184/10)+37*COS(4.9 + 12139.55*L184/10)+36*COS(1.67 + 12036.46*L184/10)+35*COS(1.84 + 2942.46*L184/10)+33*COS(0.24 + 7084.9*L184/10)+32*COS(0.18 + 5088.63*L184/10)+32*COS(1.78 + 398.15*L184/10)+28*COS(1.21 + 6286.6*L184/10)+28*COS(1.9 + 6279.55*L184/10)+26*COS(4.59 + 10447.39*L184/10) +24.6*COS(3.787 + 8429.241*L184/10)+23.6*COS(0.269 + 796.3*L184/10)+27.8*COS(1.899 + 6279.55*L184/10)+23.9*COS(4.996 + 5856.48*L184/10)+20.3*COS(4.653 + 2146.165*L184/10))/100000000 + (103019*COS(1.10749 + 6283.07585*L184/10) +1721*COS(1.0644 + 12566.1517*L184/10) +702*COS(3.142 + 0*L184/10) +32*COS(1.02 + 18849.23*L184/10) +31*COS(2.84 + 5507.55*L184/10) +25*COS(1.32 + 5223.69*L184/10) +18*COS(1.42 + 1577.34*L184/10) +10*COS(5.91 + 10977.08*L184/10) +9*COS(1.42 + 6275.96*L184/10) +9*COS(0.27 + 5486.78*L184/10))*L184/1000000000  + (4359*COS(5.7846 + 6283.0758*L184/10)*L184^2+124*COS(5.579 + 12566.152*L184/10)*L184^2)/10000000000</f>
        <v>1.01670806622153</v>
      </c>
      <c r="AE184" s="10" t="n">
        <f aca="false">2*959.63/AD184</f>
        <v>1887.71985170994</v>
      </c>
      <c r="AF184" s="0"/>
      <c r="AG184" s="0"/>
    </row>
    <row r="185" customFormat="false" ht="12.8" hidden="false" customHeight="false" outlineLevel="0" collapsed="false">
      <c r="D185" s="28" t="n">
        <f aca="false">K185-INT(275*E185/9)+IF($A$8="leap year",1,2)*INT((E185+9)/12)+30</f>
        <v>3</v>
      </c>
      <c r="E185" s="28" t="n">
        <f aca="false">IF(K185&lt;32,1,INT(9*(IF($A$8="leap year",1,2)+K185)/275+0.98))</f>
        <v>7</v>
      </c>
      <c r="F185" s="20" t="n">
        <f aca="false">ASIN(Y185)*180/PI()</f>
        <v>46.4525021273492</v>
      </c>
      <c r="G185" s="21" t="n">
        <f aca="false">F185+1.02/(TAN($A$10*(F185+10.3/(F185+5.11)))*60)</f>
        <v>46.4685488815596</v>
      </c>
      <c r="H185" s="21" t="n">
        <f aca="false">IF(X185&gt;180,AB185-180,AB185+180)</f>
        <v>248.021940648862</v>
      </c>
      <c r="I185" s="13" t="n">
        <f aca="false">IF(ABS(4*(N185-0.0057183-V185))&lt;20,4*(N185-0.0057183-V185),4*(N185-0.0057183-V185-360))</f>
        <v>-4.31547340095887</v>
      </c>
      <c r="J185" s="29" t="n">
        <f aca="false">INT(365.25*(IF(E185&gt;2,$A$5,$A$5-1)+4716))+INT(30.6001*(IF(E185&lt;3,E185+12,E185)+1))+D185+$C$2/24+2-INT(IF(E185&gt;2,$A$5,$A$5-1)/100)+INT(INT(IF(E185&gt;2,$A$5,$A$5-1)/100)/4)-1524.5</f>
        <v>2459764.125</v>
      </c>
      <c r="K185" s="7" t="n">
        <v>184</v>
      </c>
      <c r="L185" s="30" t="n">
        <f aca="false">(J185-2451545)/36525</f>
        <v>0.225027378507871</v>
      </c>
      <c r="M185" s="6" t="n">
        <f aca="false">MOD(357.5291 + 35999.0503*L185 - 0.0001559*L185^2 - 0.00000048*L185^3,360)</f>
        <v>178.301009882172</v>
      </c>
      <c r="N185" s="6" t="n">
        <f aca="false">MOD(280.46645 + 36000.76983*L185 + 0.0003032*L185^2,360)</f>
        <v>101.625324463401</v>
      </c>
      <c r="O185" s="6" t="n">
        <f aca="false"> MOD((1.9146 - 0.004817*L185 - 0.000014*L185^2)*SIN(M185*$A$10) + (0.019993 - 0.000101*L185)*SIN(2*M185*$A$10) + 0.00029*SIN(3*M185*$A$10),360)</f>
        <v>0.0555752030126968</v>
      </c>
      <c r="P185" s="6" t="n">
        <f aca="false">MOD(N185+O185,360)</f>
        <v>101.680899666414</v>
      </c>
      <c r="Q185" s="31" t="n">
        <f aca="false">COS(P185*$A$10)</f>
        <v>-0.202460846746151</v>
      </c>
      <c r="R185" s="7" t="n">
        <f aca="false">COS((23.4393-46.815*L185/3600)*$A$10)*SIN(P185*$A$10)</f>
        <v>0.898501170667936</v>
      </c>
      <c r="S185" s="7" t="n">
        <f aca="false">SIN((23.4393-46.815*L185/3600)*$A$10)*SIN(P185*$A$10)</f>
        <v>0.389493583828</v>
      </c>
      <c r="T185" s="31" t="n">
        <f aca="false">SQRT(1-S185^2)</f>
        <v>0.921029178776015</v>
      </c>
      <c r="U185" s="6" t="n">
        <f aca="false">ATAN(S185/T185)/$A$10</f>
        <v>22.9229923812049</v>
      </c>
      <c r="V185" s="6" t="n">
        <f aca="false">IF(2*ATAN(R185/(Q185+T185))/$A$10&gt;0, 2*ATAN(R185/(Q185+T185))/$A$10, 2*ATAN(R185/(Q185+T185))/$A$10+360)</f>
        <v>102.698474513641</v>
      </c>
      <c r="W185" s="6" t="n">
        <f aca="false"> MOD(280.46061837 + 360.98564736629*(J185-2451545) + 0.000387933*L185^2 - L185^3/3871000010  + $B$7,360)</f>
        <v>146.619547472335</v>
      </c>
      <c r="X185" s="6" t="n">
        <f aca="false">IF(W185-V185&gt;0,W185-V185,W185-V185+360)</f>
        <v>43.9210729586949</v>
      </c>
      <c r="Y185" s="31" t="n">
        <f aca="false">SIN($A$10*$B$5)*SIN(U185*$A$10) +COS($A$10*$B$5)* COS(U185*$A$10)*COS(X185*$A$10)</f>
        <v>0.72480347983176</v>
      </c>
      <c r="Z185" s="6" t="n">
        <f aca="false">SIN($A$10*X185)</f>
        <v>0.693666794674794</v>
      </c>
      <c r="AA185" s="6" t="n">
        <f aca="false">COS($A$10*X185)*SIN($A$10*$B$5) - TAN($A$10*U185)*COS($A$10*$B$5)</f>
        <v>0.279950633688357</v>
      </c>
      <c r="AB185" s="6" t="n">
        <f aca="false">IF(OR(AND(Z185*AA185&gt;0), AND(Z185&lt;0,AA185&gt;0)), MOD(ATAN2(AA185,Z185)/$A$10+360,360),  ATAN2(AA185,Z185)/$A$10)</f>
        <v>68.0219406488619</v>
      </c>
      <c r="AC185" s="16" t="n">
        <f aca="false">P185-P184</f>
        <v>0.953425758244237</v>
      </c>
      <c r="AD185" s="17" t="n">
        <f aca="false">(100013989+1670700*COS(3.0984635 + 6283.07585*L185/10)+13956*COS(3.05525 + 12566.1517*L185/10)+3084*COS(5.1985 + 77713.7715*L185/10) +1628*COS(1.1739 + 5753.3849*L185/10)+1576*COS(2.8469 + 7860.4194*L185/10)+925*COS(5.453 + 11506.77*L185/10)+542*COS(4.564 + 3930.21*L185/10)+472*COS(3.661 + 5884.927*L185/10)+346*COS(0.964 + 5507.553*L185/10)+329*COS(5.9 + 5223.694*L185/10)+307*COS(0.299 + 5573.143*L185/10)+243*COS(4.273 + 11790.629*L185/10)+212*COS(5.847 + 1577.344*L185/10)+186*COS(5.022 + 10977.079*L185/10)+175*COS(3.012 + 18849.228*L185/10)+110*COS(5.055 + 5486.778*L185/10)+98*COS(0.89 + 6069.78*L185/10)+86*COS(5.69 + 15720.84*L185/10)+86*COS(1.27 + 161000.69*L185/10)+65*COS(0.27 + 17260.15*L185/10)+63*COS(0.92 + 529.69*L185/10)+57*COS(2.01 + 83996.85*L185/10)+56*COS(5.24 + 71430.7*L185/10)+49*COS(3.25 + 2544.31*L185/10)+47*COS(2.58 + 775.52*L185/10)+45*COS(5.54 + 9437.76*L185/10)+43*COS(6.01 + 6275.96*L185/10)+39*COS(5.36 + 4694*L185/10)+38*COS(2.39 + 8827.39*L185/10)+37*COS(0.83 + 19651.05*L185/10)+37*COS(4.9 + 12139.55*L185/10)+36*COS(1.67 + 12036.46*L185/10)+35*COS(1.84 + 2942.46*L185/10)+33*COS(0.24 + 7084.9*L185/10)+32*COS(0.18 + 5088.63*L185/10)+32*COS(1.78 + 398.15*L185/10)+28*COS(1.21 + 6286.6*L185/10)+28*COS(1.9 + 6279.55*L185/10)+26*COS(4.59 + 10447.39*L185/10) +24.6*COS(3.787 + 8429.241*L185/10)+23.6*COS(0.269 + 796.3*L185/10)+27.8*COS(1.899 + 6279.55*L185/10)+23.9*COS(4.996 + 5856.48*L185/10)+20.3*COS(4.653 + 2146.165*L185/10))/100000000 + (103019*COS(1.10749 + 6283.07585*L185/10) +1721*COS(1.0644 + 12566.1517*L185/10) +702*COS(3.142 + 0*L185/10) +32*COS(1.02 + 18849.23*L185/10) +31*COS(2.84 + 5507.55*L185/10) +25*COS(1.32 + 5223.69*L185/10) +18*COS(1.42 + 1577.34*L185/10) +10*COS(5.91 + 10977.08*L185/10) +9*COS(1.42 + 6275.96*L185/10) +9*COS(0.27 + 5486.78*L185/10))*L185/1000000000  + (4359*COS(5.7846 + 6283.0758*L185/10)*L185^2+124*COS(5.579 + 12566.152*L185/10)*L185^2)/10000000000</f>
        <v>1.01671463063753</v>
      </c>
      <c r="AE185" s="10" t="n">
        <f aca="false">2*959.63/AD185</f>
        <v>1887.70766365046</v>
      </c>
      <c r="AF185" s="0"/>
      <c r="AG185" s="0"/>
    </row>
    <row r="186" customFormat="false" ht="12.8" hidden="false" customHeight="false" outlineLevel="0" collapsed="false">
      <c r="D186" s="28" t="n">
        <f aca="false">K186-INT(275*E186/9)+IF($A$8="leap year",1,2)*INT((E186+9)/12)+30</f>
        <v>4</v>
      </c>
      <c r="E186" s="28" t="n">
        <f aca="false">IF(K186&lt;32,1,INT(9*(IF($A$8="leap year",1,2)+K186)/275+0.98))</f>
        <v>7</v>
      </c>
      <c r="F186" s="20" t="n">
        <f aca="false">ASIN(Y186)*180/PI()</f>
        <v>46.413136498392</v>
      </c>
      <c r="G186" s="21" t="n">
        <f aca="false">F186+1.02/(TAN($A$10*(F186+10.3/(F186+5.11)))*60)</f>
        <v>46.4292052680816</v>
      </c>
      <c r="H186" s="21" t="n">
        <f aca="false">IF(X186&gt;180,AB186-180,AB186+180)</f>
        <v>247.894830667222</v>
      </c>
      <c r="I186" s="13" t="n">
        <f aca="false">IF(ABS(4*(N186-0.0057183-V186))&lt;20,4*(N186-0.0057183-V186),4*(N186-0.0057183-V186-360))</f>
        <v>-4.49505799614389</v>
      </c>
      <c r="J186" s="29" t="n">
        <f aca="false">INT(365.25*(IF(E186&gt;2,$A$5,$A$5-1)+4716))+INT(30.6001*(IF(E186&lt;3,E186+12,E186)+1))+D186+$C$2/24+2-INT(IF(E186&gt;2,$A$5,$A$5-1)/100)+INT(INT(IF(E186&gt;2,$A$5,$A$5-1)/100)/4)-1524.5</f>
        <v>2459765.125</v>
      </c>
      <c r="K186" s="7" t="n">
        <v>185</v>
      </c>
      <c r="L186" s="30" t="n">
        <f aca="false">(J186-2451545)/36525</f>
        <v>0.225054757015743</v>
      </c>
      <c r="M186" s="6" t="n">
        <f aca="false">MOD(357.5291 + 35999.0503*L186 - 0.0001559*L186^2 - 0.00000048*L186^3,360)</f>
        <v>179.286610162246</v>
      </c>
      <c r="N186" s="6" t="n">
        <f aca="false">MOD(280.46645 + 36000.76983*L186 + 0.0003032*L186^2,360)</f>
        <v>102.610971827302</v>
      </c>
      <c r="O186" s="6" t="n">
        <f aca="false"> MOD((1.9146 - 0.004817*L186 - 0.000014*L186^2)*SIN(M186*$A$10) + (0.019993 - 0.000101*L186)*SIN(2*M186*$A$10) + 0.00029*SIN(3*M186*$A$10),360)</f>
        <v>0.0233381466372751</v>
      </c>
      <c r="P186" s="6" t="n">
        <f aca="false">MOD(N186+O186,360)</f>
        <v>102.634309973939</v>
      </c>
      <c r="Q186" s="31" t="n">
        <f aca="false">COS(P186*$A$10)</f>
        <v>-0.218727602688317</v>
      </c>
      <c r="R186" s="7" t="n">
        <f aca="false">COS((23.4393-46.815*L186/3600)*$A$10)*SIN(P186*$A$10)</f>
        <v>0.895285877839934</v>
      </c>
      <c r="S186" s="7" t="n">
        <f aca="false">SIN((23.4393-46.815*L186/3600)*$A$10)*SIN(P186*$A$10)</f>
        <v>0.388099771660073</v>
      </c>
      <c r="T186" s="31" t="n">
        <f aca="false">SQRT(1-S186^2)</f>
        <v>0.921617364874056</v>
      </c>
      <c r="U186" s="6" t="n">
        <f aca="false">ATAN(S186/T186)/$A$10</f>
        <v>22.8363132080337</v>
      </c>
      <c r="V186" s="6" t="n">
        <f aca="false">IF(2*ATAN(R186/(Q186+T186))/$A$10&gt;0, 2*ATAN(R186/(Q186+T186))/$A$10, 2*ATAN(R186/(Q186+T186))/$A$10+360)</f>
        <v>103.729018026338</v>
      </c>
      <c r="W186" s="6" t="n">
        <f aca="false"> MOD(280.46061837 + 360.98564736629*(J186-2451545) + 0.000387933*L186^2 - L186^3/3871000010  + $B$7,360)</f>
        <v>147.605194843374</v>
      </c>
      <c r="X186" s="6" t="n">
        <f aca="false">IF(W186-V186&gt;0,W186-V186,W186-V186+360)</f>
        <v>43.8761768170363</v>
      </c>
      <c r="Y186" s="31" t="n">
        <f aca="false">SIN($A$10*$B$5)*SIN(U186*$A$10) +COS($A$10*$B$5)* COS(U186*$A$10)*COS(X186*$A$10)</f>
        <v>0.724329955026005</v>
      </c>
      <c r="Z186" s="6" t="n">
        <f aca="false">SIN($A$10*X186)</f>
        <v>0.69310216825077</v>
      </c>
      <c r="AA186" s="6" t="n">
        <f aca="false">COS($A$10*X186)*SIN($A$10*$B$5) - TAN($A$10*U186)*COS($A$10*$B$5)</f>
        <v>0.281512451960623</v>
      </c>
      <c r="AB186" s="6" t="n">
        <f aca="false">IF(OR(AND(Z186*AA186&gt;0), AND(Z186&lt;0,AA186&gt;0)), MOD(ATAN2(AA186,Z186)/$A$10+360,360),  ATAN2(AA186,Z186)/$A$10)</f>
        <v>67.8948306672224</v>
      </c>
      <c r="AC186" s="16" t="n">
        <f aca="false">P186-P185</f>
        <v>0.953410307525658</v>
      </c>
      <c r="AD186" s="17" t="n">
        <f aca="false">(100013989+1670700*COS(3.0984635 + 6283.07585*L186/10)+13956*COS(3.05525 + 12566.1517*L186/10)+3084*COS(5.1985 + 77713.7715*L186/10) +1628*COS(1.1739 + 5753.3849*L186/10)+1576*COS(2.8469 + 7860.4194*L186/10)+925*COS(5.453 + 11506.77*L186/10)+542*COS(4.564 + 3930.21*L186/10)+472*COS(3.661 + 5884.927*L186/10)+346*COS(0.964 + 5507.553*L186/10)+329*COS(5.9 + 5223.694*L186/10)+307*COS(0.299 + 5573.143*L186/10)+243*COS(4.273 + 11790.629*L186/10)+212*COS(5.847 + 1577.344*L186/10)+186*COS(5.022 + 10977.079*L186/10)+175*COS(3.012 + 18849.228*L186/10)+110*COS(5.055 + 5486.778*L186/10)+98*COS(0.89 + 6069.78*L186/10)+86*COS(5.69 + 15720.84*L186/10)+86*COS(1.27 + 161000.69*L186/10)+65*COS(0.27 + 17260.15*L186/10)+63*COS(0.92 + 529.69*L186/10)+57*COS(2.01 + 83996.85*L186/10)+56*COS(5.24 + 71430.7*L186/10)+49*COS(3.25 + 2544.31*L186/10)+47*COS(2.58 + 775.52*L186/10)+45*COS(5.54 + 9437.76*L186/10)+43*COS(6.01 + 6275.96*L186/10)+39*COS(5.36 + 4694*L186/10)+38*COS(2.39 + 8827.39*L186/10)+37*COS(0.83 + 19651.05*L186/10)+37*COS(4.9 + 12139.55*L186/10)+36*COS(1.67 + 12036.46*L186/10)+35*COS(1.84 + 2942.46*L186/10)+33*COS(0.24 + 7084.9*L186/10)+32*COS(0.18 + 5088.63*L186/10)+32*COS(1.78 + 398.15*L186/10)+28*COS(1.21 + 6286.6*L186/10)+28*COS(1.9 + 6279.55*L186/10)+26*COS(4.59 + 10447.39*L186/10) +24.6*COS(3.787 + 8429.241*L186/10)+23.6*COS(0.269 + 796.3*L186/10)+27.8*COS(1.899 + 6279.55*L186/10)+23.9*COS(4.996 + 5856.48*L186/10)+20.3*COS(4.653 + 2146.165*L186/10))/100000000 + (103019*COS(1.10749 + 6283.07585*L186/10) +1721*COS(1.0644 + 12566.1517*L186/10) +702*COS(3.142 + 0*L186/10) +32*COS(1.02 + 18849.23*L186/10) +31*COS(2.84 + 5507.55*L186/10) +25*COS(1.32 + 5223.69*L186/10) +18*COS(1.42 + 1577.34*L186/10) +10*COS(5.91 + 10977.08*L186/10) +9*COS(1.42 + 6275.96*L186/10) +9*COS(0.27 + 5486.78*L186/10))*L186/1000000000  + (4359*COS(5.7846 + 6283.0758*L186/10)*L186^2+124*COS(5.579 + 12566.152*L186/10)*L186^2)/10000000000</f>
        <v>1.01671554434579</v>
      </c>
      <c r="AE186" s="10" t="n">
        <f aca="false">2*959.63/AD186</f>
        <v>1887.70596719356</v>
      </c>
      <c r="AF186" s="0"/>
      <c r="AG186" s="0"/>
    </row>
    <row r="187" customFormat="false" ht="12.8" hidden="false" customHeight="false" outlineLevel="0" collapsed="false">
      <c r="D187" s="28" t="n">
        <f aca="false">K187-INT(275*E187/9)+IF($A$8="leap year",1,2)*INT((E187+9)/12)+30</f>
        <v>5</v>
      </c>
      <c r="E187" s="28" t="n">
        <f aca="false">IF(K187&lt;32,1,INT(9*(IF($A$8="leap year",1,2)+K187)/275+0.98))</f>
        <v>7</v>
      </c>
      <c r="F187" s="20" t="n">
        <f aca="false">ASIN(Y187)*180/PI()</f>
        <v>46.3678009313137</v>
      </c>
      <c r="G187" s="21" t="n">
        <f aca="false">F187+1.02/(TAN($A$10*(F187+10.3/(F187+5.11)))*60)</f>
        <v>46.3838950903643</v>
      </c>
      <c r="H187" s="21" t="n">
        <f aca="false">IF(X187&gt;180,AB187-180,AB187+180)</f>
        <v>247.763065629966</v>
      </c>
      <c r="I187" s="13" t="n">
        <f aca="false">IF(ABS(4*(N187-0.0057183-V187))&lt;20,4*(N187-0.0057183-V187),4*(N187-0.0057183-V187-360))</f>
        <v>-4.66916570377833</v>
      </c>
      <c r="J187" s="29" t="n">
        <f aca="false">INT(365.25*(IF(E187&gt;2,$A$5,$A$5-1)+4716))+INT(30.6001*(IF(E187&lt;3,E187+12,E187)+1))+D187+$C$2/24+2-INT(IF(E187&gt;2,$A$5,$A$5-1)/100)+INT(INT(IF(E187&gt;2,$A$5,$A$5-1)/100)/4)-1524.5</f>
        <v>2459766.125</v>
      </c>
      <c r="K187" s="7" t="n">
        <v>186</v>
      </c>
      <c r="L187" s="30" t="n">
        <f aca="false">(J187-2451545)/36525</f>
        <v>0.225082135523614</v>
      </c>
      <c r="M187" s="6" t="n">
        <f aca="false">MOD(357.5291 + 35999.0503*L187 - 0.0001559*L187^2 - 0.00000048*L187^3,360)</f>
        <v>180.272210442323</v>
      </c>
      <c r="N187" s="6" t="n">
        <f aca="false">MOD(280.46645 + 36000.76983*L187 + 0.0003032*L187^2,360)</f>
        <v>103.596619191201</v>
      </c>
      <c r="O187" s="6" t="n">
        <f aca="false"> MOD((1.9146 - 0.004817*L187 - 0.000014*L187^2)*SIN(M187*$A$10) + (0.019993 - 0.000101*L187)*SIN(2*M187*$A$10) + 0.00029*SIN(3*M187*$A$10),360)</f>
        <v>359.991094604579</v>
      </c>
      <c r="P187" s="6" t="n">
        <f aca="false">MOD(N187+O187,360)</f>
        <v>103.58771379578</v>
      </c>
      <c r="Q187" s="31" t="n">
        <f aca="false">COS(P187*$A$10)</f>
        <v>-0.234933685516685</v>
      </c>
      <c r="R187" s="7" t="n">
        <f aca="false">COS((23.4393-46.815*L187/3600)*$A$10)*SIN(P187*$A$10)</f>
        <v>0.891822715326077</v>
      </c>
      <c r="S187" s="7" t="n">
        <f aca="false">SIN((23.4393-46.815*L187/3600)*$A$10)*SIN(P187*$A$10)</f>
        <v>0.386598509875518</v>
      </c>
      <c r="T187" s="31" t="n">
        <f aca="false">SQRT(1-S187^2)</f>
        <v>0.922248118546213</v>
      </c>
      <c r="U187" s="6" t="n">
        <f aca="false">ATAN(S187/T187)/$A$10</f>
        <v>22.7430136197875</v>
      </c>
      <c r="V187" s="6" t="n">
        <f aca="false">IF(2*ATAN(R187/(Q187+T187))/$A$10&gt;0, 2*ATAN(R187/(Q187+T187))/$A$10, 2*ATAN(R187/(Q187+T187))/$A$10+360)</f>
        <v>104.758192317146</v>
      </c>
      <c r="W187" s="6" t="n">
        <f aca="false"> MOD(280.46061837 + 360.98564736629*(J187-2451545) + 0.000387933*L187^2 - L187^3/3871000010  + $B$7,360)</f>
        <v>148.590842213947</v>
      </c>
      <c r="X187" s="6" t="n">
        <f aca="false">IF(W187-V187&gt;0,W187-V187,W187-V187+360)</f>
        <v>43.8326498968016</v>
      </c>
      <c r="Y187" s="31" t="n">
        <f aca="false">SIN($A$10*$B$5)*SIN(U187*$A$10) +COS($A$10*$B$5)* COS(U187*$A$10)*COS(X187*$A$10)</f>
        <v>0.723784194874549</v>
      </c>
      <c r="Z187" s="6" t="n">
        <f aca="false">SIN($A$10*X187)</f>
        <v>0.692554355235914</v>
      </c>
      <c r="AA187" s="6" t="n">
        <f aca="false">COS($A$10*X187)*SIN($A$10*$B$5) - TAN($A$10*U187)*COS($A$10*$B$5)</f>
        <v>0.283147122787535</v>
      </c>
      <c r="AB187" s="6" t="n">
        <f aca="false">IF(OR(AND(Z187*AA187&gt;0), AND(Z187&lt;0,AA187&gt;0)), MOD(ATAN2(AA187,Z187)/$A$10+360,360),  ATAN2(AA187,Z187)/$A$10)</f>
        <v>67.7630656299659</v>
      </c>
      <c r="AC187" s="33" t="n">
        <f aca="false">P187-P186</f>
        <v>0.953403821841235</v>
      </c>
      <c r="AD187" s="17" t="n">
        <f aca="false">(100013989+1670700*COS(3.0984635 + 6283.07585*L187/10)+13956*COS(3.05525 + 12566.1517*L187/10)+3084*COS(5.1985 + 77713.7715*L187/10) +1628*COS(1.1739 + 5753.3849*L187/10)+1576*COS(2.8469 + 7860.4194*L187/10)+925*COS(5.453 + 11506.77*L187/10)+542*COS(4.564 + 3930.21*L187/10)+472*COS(3.661 + 5884.927*L187/10)+346*COS(0.964 + 5507.553*L187/10)+329*COS(5.9 + 5223.694*L187/10)+307*COS(0.299 + 5573.143*L187/10)+243*COS(4.273 + 11790.629*L187/10)+212*COS(5.847 + 1577.344*L187/10)+186*COS(5.022 + 10977.079*L187/10)+175*COS(3.012 + 18849.228*L187/10)+110*COS(5.055 + 5486.778*L187/10)+98*COS(0.89 + 6069.78*L187/10)+86*COS(5.69 + 15720.84*L187/10)+86*COS(1.27 + 161000.69*L187/10)+65*COS(0.27 + 17260.15*L187/10)+63*COS(0.92 + 529.69*L187/10)+57*COS(2.01 + 83996.85*L187/10)+56*COS(5.24 + 71430.7*L187/10)+49*COS(3.25 + 2544.31*L187/10)+47*COS(2.58 + 775.52*L187/10)+45*COS(5.54 + 9437.76*L187/10)+43*COS(6.01 + 6275.96*L187/10)+39*COS(5.36 + 4694*L187/10)+38*COS(2.39 + 8827.39*L187/10)+37*COS(0.83 + 19651.05*L187/10)+37*COS(4.9 + 12139.55*L187/10)+36*COS(1.67 + 12036.46*L187/10)+35*COS(1.84 + 2942.46*L187/10)+33*COS(0.24 + 7084.9*L187/10)+32*COS(0.18 + 5088.63*L187/10)+32*COS(1.78 + 398.15*L187/10)+28*COS(1.21 + 6286.6*L187/10)+28*COS(1.9 + 6279.55*L187/10)+26*COS(4.59 + 10447.39*L187/10) +24.6*COS(3.787 + 8429.241*L187/10)+23.6*COS(0.269 + 796.3*L187/10)+27.8*COS(1.899 + 6279.55*L187/10)+23.9*COS(4.996 + 5856.48*L187/10)+20.3*COS(4.653 + 2146.165*L187/10))/100000000 + (103019*COS(1.10749 + 6283.07585*L187/10) +1721*COS(1.0644 + 12566.1517*L187/10) +702*COS(3.142 + 0*L187/10) +32*COS(1.02 + 18849.23*L187/10) +31*COS(2.84 + 5507.55*L187/10) +25*COS(1.32 + 5223.69*L187/10) +18*COS(1.42 + 1577.34*L187/10) +10*COS(5.91 + 10977.08*L187/10) +9*COS(1.42 + 6275.96*L187/10) +9*COS(0.27 + 5486.78*L187/10))*L187/1000000000  + (4359*COS(5.7846 + 6283.0758*L187/10)*L187^2+124*COS(5.579 + 12566.152*L187/10)*L187^2)/10000000000</f>
        <v>1.01671100841809</v>
      </c>
      <c r="AE187" s="10" t="n">
        <f aca="false">2*959.63/AD187</f>
        <v>1887.71438895523</v>
      </c>
      <c r="AF187" s="0"/>
      <c r="AG187" s="0"/>
    </row>
    <row r="188" customFormat="false" ht="12.8" hidden="false" customHeight="false" outlineLevel="0" collapsed="false">
      <c r="D188" s="28" t="n">
        <f aca="false">K188-INT(275*E188/9)+IF($A$8="leap year",1,2)*INT((E188+9)/12)+30</f>
        <v>6</v>
      </c>
      <c r="E188" s="28" t="n">
        <f aca="false">IF(K188&lt;32,1,INT(9*(IF($A$8="leap year",1,2)+K188)/275+0.98))</f>
        <v>7</v>
      </c>
      <c r="F188" s="20" t="n">
        <f aca="false">ASIN(Y188)*180/PI()</f>
        <v>46.3164610962284</v>
      </c>
      <c r="G188" s="21" t="n">
        <f aca="false">F188+1.02/(TAN($A$10*(F188+10.3/(F188+5.11)))*60)</f>
        <v>46.3325840528003</v>
      </c>
      <c r="H188" s="21" t="n">
        <f aca="false">IF(X188&gt;180,AB188-180,AB188+180)</f>
        <v>247.626814529432</v>
      </c>
      <c r="I188" s="13" t="n">
        <f aca="false">IF(ABS(4*(N188-0.0057183-V188))&lt;20,4*(N188-0.0057183-V188),4*(N188-0.0057183-V188-360))</f>
        <v>-4.83747012249694</v>
      </c>
      <c r="J188" s="29" t="n">
        <f aca="false">INT(365.25*(IF(E188&gt;2,$A$5,$A$5-1)+4716))+INT(30.6001*(IF(E188&lt;3,E188+12,E188)+1))+D188+$C$2/24+2-INT(IF(E188&gt;2,$A$5,$A$5-1)/100)+INT(INT(IF(E188&gt;2,$A$5,$A$5-1)/100)/4)-1524.5</f>
        <v>2459767.125</v>
      </c>
      <c r="K188" s="7" t="n">
        <v>187</v>
      </c>
      <c r="L188" s="30" t="n">
        <f aca="false">(J188-2451545)/36525</f>
        <v>0.225109514031485</v>
      </c>
      <c r="M188" s="6" t="n">
        <f aca="false">MOD(357.5291 + 35999.0503*L188 - 0.0001559*L188^2 - 0.00000048*L188^3,360)</f>
        <v>181.257810722398</v>
      </c>
      <c r="N188" s="6" t="n">
        <f aca="false">MOD(280.46645 + 36000.76983*L188 + 0.0003032*L188^2,360)</f>
        <v>104.582266555102</v>
      </c>
      <c r="O188" s="6" t="n">
        <f aca="false"> MOD((1.9146 - 0.004817*L188 - 0.000014*L188^2)*SIN(M188*$A$10) + (0.019993 - 0.000101*L188)*SIN(2*M188*$A$10) + 0.00029*SIN(3*M188*$A$10),360)</f>
        <v>359.958853543339</v>
      </c>
      <c r="P188" s="6" t="n">
        <f aca="false">MOD(N188+O188,360)</f>
        <v>104.541120098441</v>
      </c>
      <c r="Q188" s="31" t="n">
        <f aca="false">COS(P188*$A$10)</f>
        <v>-0.251074760783506</v>
      </c>
      <c r="R188" s="7" t="n">
        <f aca="false">COS((23.4393-46.815*L188/3600)*$A$10)*SIN(P188*$A$10)</f>
        <v>0.888112611019203</v>
      </c>
      <c r="S188" s="7" t="n">
        <f aca="false">SIN((23.4393-46.815*L188/3600)*$A$10)*SIN(P188*$A$10)</f>
        <v>0.384990200714458</v>
      </c>
      <c r="T188" s="31" t="n">
        <f aca="false">SQRT(1-S188^2)</f>
        <v>0.922920660378692</v>
      </c>
      <c r="U188" s="6" t="n">
        <f aca="false">ATAN(S188/T188)/$A$10</f>
        <v>22.643131912708</v>
      </c>
      <c r="V188" s="6" t="n">
        <f aca="false">IF(2*ATAN(R188/(Q188+T188))/$A$10&gt;0, 2*ATAN(R188/(Q188+T188))/$A$10, 2*ATAN(R188/(Q188+T188))/$A$10+360)</f>
        <v>105.785915785727</v>
      </c>
      <c r="W188" s="6" t="n">
        <f aca="false"> MOD(280.46061837 + 360.98564736629*(J188-2451545) + 0.000387933*L188^2 - L188^3/3871000010  + $B$7,360)</f>
        <v>149.576489585452</v>
      </c>
      <c r="X188" s="6" t="n">
        <f aca="false">IF(W188-V188&gt;0,W188-V188,W188-V188+360)</f>
        <v>43.7905737997253</v>
      </c>
      <c r="Y188" s="31" t="n">
        <f aca="false">SIN($A$10*$B$5)*SIN(U188*$A$10) +COS($A$10*$B$5)* COS(U188*$A$10)*COS(X188*$A$10)</f>
        <v>0.723165606812536</v>
      </c>
      <c r="Z188" s="6" t="n">
        <f aca="false">SIN($A$10*X188)</f>
        <v>0.692024421788333</v>
      </c>
      <c r="AA188" s="6" t="n">
        <f aca="false">COS($A$10*X188)*SIN($A$10*$B$5) - TAN($A$10*U188)*COS($A$10*$B$5)</f>
        <v>0.284853067968252</v>
      </c>
      <c r="AB188" s="6" t="n">
        <f aca="false">IF(OR(AND(Z188*AA188&gt;0), AND(Z188&lt;0,AA188&gt;0)), MOD(ATAN2(AA188,Z188)/$A$10+360,360),  ATAN2(AA188,Z188)/$A$10)</f>
        <v>67.6268145294325</v>
      </c>
      <c r="AC188" s="40" t="n">
        <f aca="false">P188-P187</f>
        <v>0.953406302660767</v>
      </c>
      <c r="AD188" s="17" t="n">
        <f aca="false">(100013989+1670700*COS(3.0984635 + 6283.07585*L188/10)+13956*COS(3.05525 + 12566.1517*L188/10)+3084*COS(5.1985 + 77713.7715*L188/10) +1628*COS(1.1739 + 5753.3849*L188/10)+1576*COS(2.8469 + 7860.4194*L188/10)+925*COS(5.453 + 11506.77*L188/10)+542*COS(4.564 + 3930.21*L188/10)+472*COS(3.661 + 5884.927*L188/10)+346*COS(0.964 + 5507.553*L188/10)+329*COS(5.9 + 5223.694*L188/10)+307*COS(0.299 + 5573.143*L188/10)+243*COS(4.273 + 11790.629*L188/10)+212*COS(5.847 + 1577.344*L188/10)+186*COS(5.022 + 10977.079*L188/10)+175*COS(3.012 + 18849.228*L188/10)+110*COS(5.055 + 5486.778*L188/10)+98*COS(0.89 + 6069.78*L188/10)+86*COS(5.69 + 15720.84*L188/10)+86*COS(1.27 + 161000.69*L188/10)+65*COS(0.27 + 17260.15*L188/10)+63*COS(0.92 + 529.69*L188/10)+57*COS(2.01 + 83996.85*L188/10)+56*COS(5.24 + 71430.7*L188/10)+49*COS(3.25 + 2544.31*L188/10)+47*COS(2.58 + 775.52*L188/10)+45*COS(5.54 + 9437.76*L188/10)+43*COS(6.01 + 6275.96*L188/10)+39*COS(5.36 + 4694*L188/10)+38*COS(2.39 + 8827.39*L188/10)+37*COS(0.83 + 19651.05*L188/10)+37*COS(4.9 + 12139.55*L188/10)+36*COS(1.67 + 12036.46*L188/10)+35*COS(1.84 + 2942.46*L188/10)+33*COS(0.24 + 7084.9*L188/10)+32*COS(0.18 + 5088.63*L188/10)+32*COS(1.78 + 398.15*L188/10)+28*COS(1.21 + 6286.6*L188/10)+28*COS(1.9 + 6279.55*L188/10)+26*COS(4.59 + 10447.39*L188/10) +24.6*COS(3.787 + 8429.241*L188/10)+23.6*COS(0.269 + 796.3*L188/10)+27.8*COS(1.899 + 6279.55*L188/10)+23.9*COS(4.996 + 5856.48*L188/10)+20.3*COS(4.653 + 2146.165*L188/10))/100000000 + (103019*COS(1.10749 + 6283.07585*L188/10) +1721*COS(1.0644 + 12566.1517*L188/10) +702*COS(3.142 + 0*L188/10) +32*COS(1.02 + 18849.23*L188/10) +31*COS(2.84 + 5507.55*L188/10) +25*COS(1.32 + 5223.69*L188/10) +18*COS(1.42 + 1577.34*L188/10) +10*COS(5.91 + 10977.08*L188/10) +9*COS(1.42 + 6275.96*L188/10) +9*COS(0.27 + 5486.78*L188/10))*L188/1000000000  + (4359*COS(5.7846 + 6283.0758*L188/10)*L188^2+124*COS(5.579 + 12566.152*L188/10)*L188^2)/10000000000</f>
        <v>1.01670127311615</v>
      </c>
      <c r="AE188" s="10" t="n">
        <f aca="false">2*959.63/AD188</f>
        <v>1887.73246453949</v>
      </c>
      <c r="AF188" s="0"/>
      <c r="AG188" s="0"/>
    </row>
    <row r="189" customFormat="false" ht="12.8" hidden="false" customHeight="false" outlineLevel="0" collapsed="false">
      <c r="D189" s="28" t="n">
        <f aca="false">K189-INT(275*E189/9)+IF($A$8="leap year",1,2)*INT((E189+9)/12)+30</f>
        <v>7</v>
      </c>
      <c r="E189" s="28" t="n">
        <f aca="false">IF(K189&lt;32,1,INT(9*(IF($A$8="leap year",1,2)+K189)/275+0.98))</f>
        <v>7</v>
      </c>
      <c r="F189" s="20" t="n">
        <f aca="false">ASIN(Y189)*180/PI()</f>
        <v>46.259085506862</v>
      </c>
      <c r="G189" s="21" t="n">
        <f aca="false">F189+1.02/(TAN($A$10*(F189+10.3/(F189+5.11)))*60)</f>
        <v>46.275240704008</v>
      </c>
      <c r="H189" s="21" t="n">
        <f aca="false">IF(X189&gt;180,AB189-180,AB189+180)</f>
        <v>247.486249347682</v>
      </c>
      <c r="I189" s="13" t="n">
        <f aca="false">IF(ABS(4*(N189-0.0057183-V189))&lt;20,4*(N189-0.0057183-V189),4*(N189-0.0057183-V189-360))</f>
        <v>-4.99965418700862</v>
      </c>
      <c r="J189" s="29" t="n">
        <f aca="false">INT(365.25*(IF(E189&gt;2,$A$5,$A$5-1)+4716))+INT(30.6001*(IF(E189&lt;3,E189+12,E189)+1))+D189+$C$2/24+2-INT(IF(E189&gt;2,$A$5,$A$5-1)/100)+INT(INT(IF(E189&gt;2,$A$5,$A$5-1)/100)/4)-1524.5</f>
        <v>2459768.125</v>
      </c>
      <c r="K189" s="7" t="n">
        <v>188</v>
      </c>
      <c r="L189" s="30" t="n">
        <f aca="false">(J189-2451545)/36525</f>
        <v>0.225136892539357</v>
      </c>
      <c r="M189" s="6" t="n">
        <f aca="false">MOD(357.5291 + 35999.0503*L189 - 0.0001559*L189^2 - 0.00000048*L189^3,360)</f>
        <v>182.243411002471</v>
      </c>
      <c r="N189" s="6" t="n">
        <f aca="false">MOD(280.46645 + 36000.76983*L189 + 0.0003032*L189^2,360)</f>
        <v>105.567913919003</v>
      </c>
      <c r="O189" s="6" t="n">
        <f aca="false"> MOD((1.9146 - 0.004817*L189 - 0.000014*L189^2)*SIN(M189*$A$10) + (0.019993 - 0.000101*L189)*SIN(2*M189*$A$10) + 0.00029*SIN(3*M189*$A$10),360)</f>
        <v>359.926623928855</v>
      </c>
      <c r="P189" s="6" t="n">
        <f aca="false">MOD(N189+O189,360)</f>
        <v>105.494537847858</v>
      </c>
      <c r="Q189" s="31" t="n">
        <f aca="false">COS(P189*$A$10)</f>
        <v>-0.267146509526149</v>
      </c>
      <c r="R189" s="7" t="n">
        <f aca="false">COS((23.4393-46.815*L189/3600)*$A$10)*SIN(P189*$A$10)</f>
        <v>0.884156551914168</v>
      </c>
      <c r="S189" s="7" t="n">
        <f aca="false">SIN((23.4393-46.815*L189/3600)*$A$10)*SIN(P189*$A$10)</f>
        <v>0.383275272037272</v>
      </c>
      <c r="T189" s="31" t="n">
        <f aca="false">SQRT(1-S189^2)</f>
        <v>0.923634162341755</v>
      </c>
      <c r="U189" s="6" t="n">
        <f aca="false">ATAN(S189/T189)/$A$10</f>
        <v>22.53670870132</v>
      </c>
      <c r="V189" s="6" t="n">
        <f aca="false">IF(2*ATAN(R189/(Q189+T189))/$A$10&gt;0, 2*ATAN(R189/(Q189+T189))/$A$10, 2*ATAN(R189/(Q189+T189))/$A$10+360)</f>
        <v>106.812109165756</v>
      </c>
      <c r="W189" s="6" t="n">
        <f aca="false"> MOD(280.46061837 + 360.98564736629*(J189-2451545) + 0.000387933*L189^2 - L189^3/3871000010  + $B$7,360)</f>
        <v>150.562136956491</v>
      </c>
      <c r="X189" s="6" t="n">
        <f aca="false">IF(W189-V189&gt;0,W189-V189,W189-V189+360)</f>
        <v>43.7500277907351</v>
      </c>
      <c r="Y189" s="31" t="n">
        <f aca="false">SIN($A$10*$B$5)*SIN(U189*$A$10) +COS($A$10*$B$5)* COS(U189*$A$10)*COS(X189*$A$10)</f>
        <v>0.72247360759182</v>
      </c>
      <c r="Z189" s="6" t="n">
        <f aca="false">SIN($A$10*X189)</f>
        <v>0.691513406157481</v>
      </c>
      <c r="AA189" s="6" t="n">
        <f aca="false">COS($A$10*X189)*SIN($A$10*$B$5) - TAN($A$10*U189)*COS($A$10*$B$5)</f>
        <v>0.286628683997619</v>
      </c>
      <c r="AB189" s="6" t="n">
        <f aca="false">IF(OR(AND(Z189*AA189&gt;0), AND(Z189&lt;0,AA189&gt;0)), MOD(ATAN2(AA189,Z189)/$A$10+360,360),  ATAN2(AA189,Z189)/$A$10)</f>
        <v>67.4862493476817</v>
      </c>
      <c r="AC189" s="16" t="n">
        <f aca="false">P189-P188</f>
        <v>0.953417749417042</v>
      </c>
      <c r="AD189" s="17" t="n">
        <f aca="false">(100013989+1670700*COS(3.0984635 + 6283.07585*L189/10)+13956*COS(3.05525 + 12566.1517*L189/10)+3084*COS(5.1985 + 77713.7715*L189/10) +1628*COS(1.1739 + 5753.3849*L189/10)+1576*COS(2.8469 + 7860.4194*L189/10)+925*COS(5.453 + 11506.77*L189/10)+542*COS(4.564 + 3930.21*L189/10)+472*COS(3.661 + 5884.927*L189/10)+346*COS(0.964 + 5507.553*L189/10)+329*COS(5.9 + 5223.694*L189/10)+307*COS(0.299 + 5573.143*L189/10)+243*COS(4.273 + 11790.629*L189/10)+212*COS(5.847 + 1577.344*L189/10)+186*COS(5.022 + 10977.079*L189/10)+175*COS(3.012 + 18849.228*L189/10)+110*COS(5.055 + 5486.778*L189/10)+98*COS(0.89 + 6069.78*L189/10)+86*COS(5.69 + 15720.84*L189/10)+86*COS(1.27 + 161000.69*L189/10)+65*COS(0.27 + 17260.15*L189/10)+63*COS(0.92 + 529.69*L189/10)+57*COS(2.01 + 83996.85*L189/10)+56*COS(5.24 + 71430.7*L189/10)+49*COS(3.25 + 2544.31*L189/10)+47*COS(2.58 + 775.52*L189/10)+45*COS(5.54 + 9437.76*L189/10)+43*COS(6.01 + 6275.96*L189/10)+39*COS(5.36 + 4694*L189/10)+38*COS(2.39 + 8827.39*L189/10)+37*COS(0.83 + 19651.05*L189/10)+37*COS(4.9 + 12139.55*L189/10)+36*COS(1.67 + 12036.46*L189/10)+35*COS(1.84 + 2942.46*L189/10)+33*COS(0.24 + 7084.9*L189/10)+32*COS(0.18 + 5088.63*L189/10)+32*COS(1.78 + 398.15*L189/10)+28*COS(1.21 + 6286.6*L189/10)+28*COS(1.9 + 6279.55*L189/10)+26*COS(4.59 + 10447.39*L189/10) +24.6*COS(3.787 + 8429.241*L189/10)+23.6*COS(0.269 + 796.3*L189/10)+27.8*COS(1.899 + 6279.55*L189/10)+23.9*COS(4.996 + 5856.48*L189/10)+20.3*COS(4.653 + 2146.165*L189/10))/100000000 + (103019*COS(1.10749 + 6283.07585*L189/10) +1721*COS(1.0644 + 12566.1517*L189/10) +702*COS(3.142 + 0*L189/10) +32*COS(1.02 + 18849.23*L189/10) +31*COS(2.84 + 5507.55*L189/10) +25*COS(1.32 + 5223.69*L189/10) +18*COS(1.42 + 1577.34*L189/10) +10*COS(5.91 + 10977.08*L189/10) +9*COS(1.42 + 6275.96*L189/10) +9*COS(0.27 + 5486.78*L189/10))*L189/1000000000  + (4359*COS(5.7846 + 6283.0758*L189/10)*L189^2+124*COS(5.579 + 12566.152*L189/10)*L189^2)/10000000000</f>
        <v>1.01668663164274</v>
      </c>
      <c r="AE189" s="10" t="n">
        <f aca="false">2*959.63/AD189</f>
        <v>1887.75965008893</v>
      </c>
      <c r="AF189" s="0"/>
      <c r="AG189" s="0"/>
    </row>
    <row r="190" customFormat="false" ht="12.8" hidden="false" customHeight="false" outlineLevel="0" collapsed="false">
      <c r="D190" s="28" t="n">
        <f aca="false">K190-INT(275*E190/9)+IF($A$8="leap year",1,2)*INT((E190+9)/12)+30</f>
        <v>8</v>
      </c>
      <c r="E190" s="28" t="n">
        <f aca="false">IF(K190&lt;32,1,INT(9*(IF($A$8="leap year",1,2)+K190)/275+0.98))</f>
        <v>7</v>
      </c>
      <c r="F190" s="20" t="n">
        <f aca="false">ASIN(Y190)*180/PI()</f>
        <v>46.1956456135648</v>
      </c>
      <c r="G190" s="21" t="n">
        <f aca="false">F190+1.02/(TAN($A$10*(F190+10.3/(F190+5.11)))*60)</f>
        <v>46.2118365298501</v>
      </c>
      <c r="H190" s="21" t="n">
        <f aca="false">IF(X190&gt;180,AB190-180,AB190+180)</f>
        <v>247.341544692597</v>
      </c>
      <c r="I190" s="13" t="n">
        <f aca="false">IF(ABS(4*(N190-0.0057183-V190))&lt;20,4*(N190-0.0057183-V190),4*(N190-0.0057183-V190-360))</f>
        <v>-5.15541063742558</v>
      </c>
      <c r="J190" s="29" t="n">
        <f aca="false">INT(365.25*(IF(E190&gt;2,$A$5,$A$5-1)+4716))+INT(30.6001*(IF(E190&lt;3,E190+12,E190)+1))+D190+$C$2/24+2-INT(IF(E190&gt;2,$A$5,$A$5-1)/100)+INT(INT(IF(E190&gt;2,$A$5,$A$5-1)/100)/4)-1524.5</f>
        <v>2459769.125</v>
      </c>
      <c r="K190" s="7" t="n">
        <v>189</v>
      </c>
      <c r="L190" s="30" t="n">
        <f aca="false">(J190-2451545)/36525</f>
        <v>0.225164271047228</v>
      </c>
      <c r="M190" s="6" t="n">
        <f aca="false">MOD(357.5291 + 35999.0503*L190 - 0.0001559*L190^2 - 0.00000048*L190^3,360)</f>
        <v>183.229011282549</v>
      </c>
      <c r="N190" s="6" t="n">
        <f aca="false">MOD(280.46645 + 36000.76983*L190 + 0.0003032*L190^2,360)</f>
        <v>106.553561282906</v>
      </c>
      <c r="O190" s="6" t="n">
        <f aca="false"> MOD((1.9146 - 0.004817*L190 - 0.000014*L190^2)*SIN(M190*$A$10) + (0.019993 - 0.000101*L190)*SIN(2*M190*$A$10) + 0.00029*SIN(3*M190*$A$10),360)</f>
        <v>359.894414724478</v>
      </c>
      <c r="P190" s="6" t="n">
        <f aca="false">MOD(N190+O190,360)</f>
        <v>106.447976007384</v>
      </c>
      <c r="Q190" s="31" t="n">
        <f aca="false">COS(P190*$A$10)</f>
        <v>-0.283144629052089</v>
      </c>
      <c r="R190" s="7" t="n">
        <f aca="false">COS((23.4393-46.815*L190/3600)*$A$10)*SIN(P190*$A$10)</f>
        <v>0.879955583934689</v>
      </c>
      <c r="S190" s="7" t="n">
        <f aca="false">SIN((23.4393-46.815*L190/3600)*$A$10)*SIN(P190*$A$10)</f>
        <v>0.381454177249529</v>
      </c>
      <c r="T190" s="31" t="n">
        <f aca="false">SQRT(1-S190^2)</f>
        <v>0.924387749085244</v>
      </c>
      <c r="U190" s="6" t="n">
        <f aca="false">ATAN(S190/T190)/$A$10</f>
        <v>22.4237868674266</v>
      </c>
      <c r="V190" s="6" t="n">
        <f aca="false">IF(2*ATAN(R190/(Q190+T190))/$A$10&gt;0, 2*ATAN(R190/(Q190+T190))/$A$10, 2*ATAN(R190/(Q190+T190))/$A$10+360)</f>
        <v>107.836695642263</v>
      </c>
      <c r="W190" s="6" t="n">
        <f aca="false"> MOD(280.46061837 + 360.98564736629*(J190-2451545) + 0.000387933*L190^2 - L190^3/3871000010  + $B$7,360)</f>
        <v>151.547784327529</v>
      </c>
      <c r="X190" s="6" t="n">
        <f aca="false">IF(W190-V190&gt;0,W190-V190,W190-V190+360)</f>
        <v>43.7110886852667</v>
      </c>
      <c r="Y190" s="31" t="n">
        <f aca="false">SIN($A$10*$B$5)*SIN(U190*$A$10) +COS($A$10*$B$5)* COS(U190*$A$10)*COS(X190*$A$10)</f>
        <v>0.721707624253979</v>
      </c>
      <c r="Z190" s="6" t="n">
        <f aca="false">SIN($A$10*X190)</f>
        <v>0.691022316909839</v>
      </c>
      <c r="AA190" s="6" t="n">
        <f aca="false">COS($A$10*X190)*SIN($A$10*$B$5) - TAN($A$10*U190)*COS($A$10*$B$5)</f>
        <v>0.28847234493173</v>
      </c>
      <c r="AB190" s="6" t="n">
        <f aca="false">IF(OR(AND(Z190*AA190&gt;0), AND(Z190&lt;0,AA190&gt;0)), MOD(ATAN2(AA190,Z190)/$A$10+360,360),  ATAN2(AA190,Z190)/$A$10)</f>
        <v>67.341544692597</v>
      </c>
      <c r="AC190" s="16" t="n">
        <f aca="false">P190-P189</f>
        <v>0.953438159525774</v>
      </c>
      <c r="AD190" s="17" t="n">
        <f aca="false">(100013989+1670700*COS(3.0984635 + 6283.07585*L190/10)+13956*COS(3.05525 + 12566.1517*L190/10)+3084*COS(5.1985 + 77713.7715*L190/10) +1628*COS(1.1739 + 5753.3849*L190/10)+1576*COS(2.8469 + 7860.4194*L190/10)+925*COS(5.453 + 11506.77*L190/10)+542*COS(4.564 + 3930.21*L190/10)+472*COS(3.661 + 5884.927*L190/10)+346*COS(0.964 + 5507.553*L190/10)+329*COS(5.9 + 5223.694*L190/10)+307*COS(0.299 + 5573.143*L190/10)+243*COS(4.273 + 11790.629*L190/10)+212*COS(5.847 + 1577.344*L190/10)+186*COS(5.022 + 10977.079*L190/10)+175*COS(3.012 + 18849.228*L190/10)+110*COS(5.055 + 5486.778*L190/10)+98*COS(0.89 + 6069.78*L190/10)+86*COS(5.69 + 15720.84*L190/10)+86*COS(1.27 + 161000.69*L190/10)+65*COS(0.27 + 17260.15*L190/10)+63*COS(0.92 + 529.69*L190/10)+57*COS(2.01 + 83996.85*L190/10)+56*COS(5.24 + 71430.7*L190/10)+49*COS(3.25 + 2544.31*L190/10)+47*COS(2.58 + 775.52*L190/10)+45*COS(5.54 + 9437.76*L190/10)+43*COS(6.01 + 6275.96*L190/10)+39*COS(5.36 + 4694*L190/10)+38*COS(2.39 + 8827.39*L190/10)+37*COS(0.83 + 19651.05*L190/10)+37*COS(4.9 + 12139.55*L190/10)+36*COS(1.67 + 12036.46*L190/10)+35*COS(1.84 + 2942.46*L190/10)+33*COS(0.24 + 7084.9*L190/10)+32*COS(0.18 + 5088.63*L190/10)+32*COS(1.78 + 398.15*L190/10)+28*COS(1.21 + 6286.6*L190/10)+28*COS(1.9 + 6279.55*L190/10)+26*COS(4.59 + 10447.39*L190/10) +24.6*COS(3.787 + 8429.241*L190/10)+23.6*COS(0.269 + 796.3*L190/10)+27.8*COS(1.899 + 6279.55*L190/10)+23.9*COS(4.996 + 5856.48*L190/10)+20.3*COS(4.653 + 2146.165*L190/10))/100000000 + (103019*COS(1.10749 + 6283.07585*L190/10) +1721*COS(1.0644 + 12566.1517*L190/10) +702*COS(3.142 + 0*L190/10) +32*COS(1.02 + 18849.23*L190/10) +31*COS(2.84 + 5507.55*L190/10) +25*COS(1.32 + 5223.69*L190/10) +18*COS(1.42 + 1577.34*L190/10) +10*COS(5.91 + 10977.08*L190/10) +9*COS(1.42 + 6275.96*L190/10) +9*COS(0.27 + 5486.78*L190/10))*L190/1000000000  + (4359*COS(5.7846 + 6283.0758*L190/10)*L190^2+124*COS(5.579 + 12566.152*L190/10)*L190^2)/10000000000</f>
        <v>1.01666740761096</v>
      </c>
      <c r="AE190" s="10" t="n">
        <f aca="false">2*959.63/AD190</f>
        <v>1887.79534549063</v>
      </c>
      <c r="AF190" s="0"/>
      <c r="AG190" s="0"/>
    </row>
    <row r="191" customFormat="false" ht="12.8" hidden="false" customHeight="false" outlineLevel="0" collapsed="false">
      <c r="D191" s="28" t="n">
        <f aca="false">K191-INT(275*E191/9)+IF($A$8="leap year",1,2)*INT((E191+9)/12)+30</f>
        <v>9</v>
      </c>
      <c r="E191" s="28" t="n">
        <f aca="false">IF(K191&lt;32,1,INT(9*(IF($A$8="leap year",1,2)+K191)/275+0.98))</f>
        <v>7</v>
      </c>
      <c r="F191" s="20" t="n">
        <f aca="false">ASIN(Y191)*180/PI()</f>
        <v>46.1261158945135</v>
      </c>
      <c r="G191" s="21" t="n">
        <f aca="false">F191+1.02/(TAN($A$10*(F191+10.3/(F191+5.11)))*60)</f>
        <v>46.1423460446412</v>
      </c>
      <c r="H191" s="21" t="n">
        <f aca="false">IF(X191&gt;180,AB191-180,AB191+180)</f>
        <v>247.19287741905</v>
      </c>
      <c r="I191" s="13" t="n">
        <f aca="false">IF(ABS(4*(N191-0.0057183-V191))&lt;20,4*(N191-0.0057183-V191),4*(N191-0.0057183-V191-360))</f>
        <v>-5.304442461436</v>
      </c>
      <c r="J191" s="29" t="n">
        <f aca="false">INT(365.25*(IF(E191&gt;2,$A$5,$A$5-1)+4716))+INT(30.6001*(IF(E191&lt;3,E191+12,E191)+1))+D191+$C$2/24+2-INT(IF(E191&gt;2,$A$5,$A$5-1)/100)+INT(INT(IF(E191&gt;2,$A$5,$A$5-1)/100)/4)-1524.5</f>
        <v>2459770.125</v>
      </c>
      <c r="K191" s="7" t="n">
        <v>190</v>
      </c>
      <c r="L191" s="30" t="n">
        <f aca="false">(J191-2451545)/36525</f>
        <v>0.225191649555099</v>
      </c>
      <c r="M191" s="6" t="n">
        <f aca="false">MOD(357.5291 + 35999.0503*L191 - 0.0001559*L191^2 - 0.00000048*L191^3,360)</f>
        <v>184.214611562622</v>
      </c>
      <c r="N191" s="6" t="n">
        <f aca="false">MOD(280.46645 + 36000.76983*L191 + 0.0003032*L191^2,360)</f>
        <v>107.539208646809</v>
      </c>
      <c r="O191" s="6" t="n">
        <f aca="false"> MOD((1.9146 - 0.004817*L191 - 0.000014*L191^2)*SIN(M191*$A$10) + (0.019993 - 0.000101*L191)*SIN(2*M191*$A$10) + 0.00029*SIN(3*M191*$A$10),360)</f>
        <v>359.862234888945</v>
      </c>
      <c r="P191" s="6" t="n">
        <f aca="false">MOD(N191+O191,360)</f>
        <v>107.401443535755</v>
      </c>
      <c r="Q191" s="31" t="n">
        <f aca="false">COS(P191*$A$10)</f>
        <v>-0.299064833723125</v>
      </c>
      <c r="R191" s="7" t="n">
        <f aca="false">COS((23.4393-46.815*L191/3600)*$A$10)*SIN(P191*$A$10)</f>
        <v>0.875510811757034</v>
      </c>
      <c r="S191" s="7" t="n">
        <f aca="false">SIN((23.4393-46.815*L191/3600)*$A$10)*SIN(P191*$A$10)</f>
        <v>0.379527395225561</v>
      </c>
      <c r="T191" s="31" t="n">
        <f aca="false">SQRT(1-S191^2)</f>
        <v>0.925180499293679</v>
      </c>
      <c r="U191" s="6" t="n">
        <f aca="false">ATAN(S191/T191)/$A$10</f>
        <v>22.3044115070673</v>
      </c>
      <c r="V191" s="6" t="n">
        <f aca="false">IF(2*ATAN(R191/(Q191+T191))/$A$10&gt;0, 2*ATAN(R191/(Q191+T191))/$A$10, 2*ATAN(R191/(Q191+T191))/$A$10+360)</f>
        <v>108.859600962168</v>
      </c>
      <c r="W191" s="6" t="n">
        <f aca="false"> MOD(280.46061837 + 360.98564736629*(J191-2451545) + 0.000387933*L191^2 - L191^3/3871000010  + $B$7,360)</f>
        <v>152.533431699034</v>
      </c>
      <c r="X191" s="6" t="n">
        <f aca="false">IF(W191-V191&gt;0,W191-V191,W191-V191+360)</f>
        <v>43.6738307368657</v>
      </c>
      <c r="Y191" s="31" t="n">
        <f aca="false">SIN($A$10*$B$5)*SIN(U191*$A$10) +COS($A$10*$B$5)* COS(U191*$A$10)*COS(X191*$A$10)</f>
        <v>0.720867095158801</v>
      </c>
      <c r="Z191" s="6" t="n">
        <f aca="false">SIN($A$10*X191)</f>
        <v>0.690552131152526</v>
      </c>
      <c r="AA191" s="6" t="n">
        <f aca="false">COS($A$10*X191)*SIN($A$10*$B$5) - TAN($A$10*U191)*COS($A$10*$B$5)</f>
        <v>0.290382405319699</v>
      </c>
      <c r="AB191" s="6" t="n">
        <f aca="false">IF(OR(AND(Z191*AA191&gt;0), AND(Z191&lt;0,AA191&gt;0)), MOD(ATAN2(AA191,Z191)/$A$10+360,360),  ATAN2(AA191,Z191)/$A$10)</f>
        <v>67.19287741905</v>
      </c>
      <c r="AC191" s="16" t="n">
        <f aca="false">P191-P190</f>
        <v>0.953467528370595</v>
      </c>
      <c r="AD191" s="17" t="n">
        <f aca="false">(100013989+1670700*COS(3.0984635 + 6283.07585*L191/10)+13956*COS(3.05525 + 12566.1517*L191/10)+3084*COS(5.1985 + 77713.7715*L191/10) +1628*COS(1.1739 + 5753.3849*L191/10)+1576*COS(2.8469 + 7860.4194*L191/10)+925*COS(5.453 + 11506.77*L191/10)+542*COS(4.564 + 3930.21*L191/10)+472*COS(3.661 + 5884.927*L191/10)+346*COS(0.964 + 5507.553*L191/10)+329*COS(5.9 + 5223.694*L191/10)+307*COS(0.299 + 5573.143*L191/10)+243*COS(4.273 + 11790.629*L191/10)+212*COS(5.847 + 1577.344*L191/10)+186*COS(5.022 + 10977.079*L191/10)+175*COS(3.012 + 18849.228*L191/10)+110*COS(5.055 + 5486.778*L191/10)+98*COS(0.89 + 6069.78*L191/10)+86*COS(5.69 + 15720.84*L191/10)+86*COS(1.27 + 161000.69*L191/10)+65*COS(0.27 + 17260.15*L191/10)+63*COS(0.92 + 529.69*L191/10)+57*COS(2.01 + 83996.85*L191/10)+56*COS(5.24 + 71430.7*L191/10)+49*COS(3.25 + 2544.31*L191/10)+47*COS(2.58 + 775.52*L191/10)+45*COS(5.54 + 9437.76*L191/10)+43*COS(6.01 + 6275.96*L191/10)+39*COS(5.36 + 4694*L191/10)+38*COS(2.39 + 8827.39*L191/10)+37*COS(0.83 + 19651.05*L191/10)+37*COS(4.9 + 12139.55*L191/10)+36*COS(1.67 + 12036.46*L191/10)+35*COS(1.84 + 2942.46*L191/10)+33*COS(0.24 + 7084.9*L191/10)+32*COS(0.18 + 5088.63*L191/10)+32*COS(1.78 + 398.15*L191/10)+28*COS(1.21 + 6286.6*L191/10)+28*COS(1.9 + 6279.55*L191/10)+26*COS(4.59 + 10447.39*L191/10) +24.6*COS(3.787 + 8429.241*L191/10)+23.6*COS(0.269 + 796.3*L191/10)+27.8*COS(1.899 + 6279.55*L191/10)+23.9*COS(4.996 + 5856.48*L191/10)+20.3*COS(4.653 + 2146.165*L191/10))/100000000 + (103019*COS(1.10749 + 6283.07585*L191/10) +1721*COS(1.0644 + 12566.1517*L191/10) +702*COS(3.142 + 0*L191/10) +32*COS(1.02 + 18849.23*L191/10) +31*COS(2.84 + 5507.55*L191/10) +25*COS(1.32 + 5223.69*L191/10) +18*COS(1.42 + 1577.34*L191/10) +10*COS(5.91 + 10977.08*L191/10) +9*COS(1.42 + 6275.96*L191/10) +9*COS(0.27 + 5486.78*L191/10))*L191/1000000000  + (4359*COS(5.7846 + 6283.0758*L191/10)*L191^2+124*COS(5.579 + 12566.152*L191/10)*L191^2)/10000000000</f>
        <v>1.01664393666134</v>
      </c>
      <c r="AE191" s="10" t="n">
        <f aca="false">2*959.63/AD191</f>
        <v>1887.8389284481</v>
      </c>
      <c r="AF191" s="0"/>
      <c r="AG191" s="0"/>
    </row>
    <row r="192" customFormat="false" ht="12.8" hidden="false" customHeight="false" outlineLevel="0" collapsed="false">
      <c r="D192" s="28" t="n">
        <f aca="false">K192-INT(275*E192/9)+IF($A$8="leap year",1,2)*INT((E192+9)/12)+30</f>
        <v>10</v>
      </c>
      <c r="E192" s="28" t="n">
        <f aca="false">IF(K192&lt;32,1,INT(9*(IF($A$8="leap year",1,2)+K192)/275+0.98))</f>
        <v>7</v>
      </c>
      <c r="F192" s="20" t="n">
        <f aca="false">ASIN(Y192)*180/PI()</f>
        <v>46.0504739409099</v>
      </c>
      <c r="G192" s="21" t="n">
        <f aca="false">F192+1.02/(TAN($A$10*(F192+10.3/(F192+5.11)))*60)</f>
        <v>46.0667468763573</v>
      </c>
      <c r="H192" s="21" t="n">
        <f aca="false">IF(X192&gt;180,AB192-180,AB192+180)</f>
        <v>247.040426243312</v>
      </c>
      <c r="I192" s="13" t="n">
        <f aca="false">IF(ABS(4*(N192-0.0057183-V192))&lt;20,4*(N192-0.0057183-V192),4*(N192-0.0057183-V192-360))</f>
        <v>-5.44646330857444</v>
      </c>
      <c r="J192" s="29" t="n">
        <f aca="false">INT(365.25*(IF(E192&gt;2,$A$5,$A$5-1)+4716))+INT(30.6001*(IF(E192&lt;3,E192+12,E192)+1))+D192+$C$2/24+2-INT(IF(E192&gt;2,$A$5,$A$5-1)/100)+INT(INT(IF(E192&gt;2,$A$5,$A$5-1)/100)/4)-1524.5</f>
        <v>2459771.125</v>
      </c>
      <c r="K192" s="7" t="n">
        <v>191</v>
      </c>
      <c r="L192" s="30" t="n">
        <f aca="false">(J192-2451545)/36525</f>
        <v>0.225219028062971</v>
      </c>
      <c r="M192" s="6" t="n">
        <f aca="false">MOD(357.5291 + 35999.0503*L192 - 0.0001559*L192^2 - 0.00000048*L192^3,360)</f>
        <v>185.200211842695</v>
      </c>
      <c r="N192" s="6" t="n">
        <f aca="false">MOD(280.46645 + 36000.76983*L192 + 0.0003032*L192^2,360)</f>
        <v>108.524856010712</v>
      </c>
      <c r="O192" s="6" t="n">
        <f aca="false"> MOD((1.9146 - 0.004817*L192 - 0.000014*L192^2)*SIN(M192*$A$10) + (0.019993 - 0.000101*L192)*SIN(2*M192*$A$10) + 0.00029*SIN(3*M192*$A$10),360)</f>
        <v>359.830093374356</v>
      </c>
      <c r="P192" s="6" t="n">
        <f aca="false">MOD(N192+O192,360)</f>
        <v>108.354949385068</v>
      </c>
      <c r="Q192" s="31" t="n">
        <f aca="false">COS(P192*$A$10)</f>
        <v>-0.314902855739504</v>
      </c>
      <c r="R192" s="7" t="n">
        <f aca="false">COS((23.4393-46.815*L192/3600)*$A$10)*SIN(P192*$A$10)</f>
        <v>0.870823398630362</v>
      </c>
      <c r="S192" s="7" t="n">
        <f aca="false">SIN((23.4393-46.815*L192/3600)*$A$10)*SIN(P192*$A$10)</f>
        <v>0.377495430230579</v>
      </c>
      <c r="T192" s="31" t="n">
        <f aca="false">SQRT(1-S192^2)</f>
        <v>0.926011447097189</v>
      </c>
      <c r="U192" s="6" t="n">
        <f aca="false">ATAN(S192/T192)/$A$10</f>
        <v>22.1786298756155</v>
      </c>
      <c r="V192" s="6" t="n">
        <f aca="false">IF(2*ATAN(R192/(Q192+T192))/$A$10&gt;0, 2*ATAN(R192/(Q192+T192))/$A$10, 2*ATAN(R192/(Q192+T192))/$A$10+360)</f>
        <v>109.880753537856</v>
      </c>
      <c r="W192" s="6" t="n">
        <f aca="false"> MOD(280.46061837 + 360.98564736629*(J192-2451545) + 0.000387933*L192^2 - L192^3/3871000010  + $B$7,360)</f>
        <v>153.519079069607</v>
      </c>
      <c r="X192" s="6" t="n">
        <f aca="false">IF(W192-V192&gt;0,W192-V192,W192-V192+360)</f>
        <v>43.6383255317513</v>
      </c>
      <c r="Y192" s="31" t="n">
        <f aca="false">SIN($A$10*$B$5)*SIN(U192*$A$10) +COS($A$10*$B$5)* COS(U192*$A$10)*COS(X192*$A$10)</f>
        <v>0.71995147102058</v>
      </c>
      <c r="Z192" s="6" t="n">
        <f aca="false">SIN($A$10*X192)</f>
        <v>0.690103792841296</v>
      </c>
      <c r="AA192" s="6" t="n">
        <f aca="false">COS($A$10*X192)*SIN($A$10*$B$5) - TAN($A$10*U192)*COS($A$10*$B$5)</f>
        <v>0.292357203132084</v>
      </c>
      <c r="AB192" s="6" t="n">
        <f aca="false">IF(OR(AND(Z192*AA192&gt;0), AND(Z192&lt;0,AA192&gt;0)), MOD(ATAN2(AA192,Z192)/$A$10+360,360),  ATAN2(AA192,Z192)/$A$10)</f>
        <v>67.0404262433121</v>
      </c>
      <c r="AC192" s="16" t="n">
        <f aca="false">P192-P191</f>
        <v>0.953505849313842</v>
      </c>
      <c r="AD192" s="17" t="n">
        <f aca="false">(100013989+1670700*COS(3.0984635 + 6283.07585*L192/10)+13956*COS(3.05525 + 12566.1517*L192/10)+3084*COS(5.1985 + 77713.7715*L192/10) +1628*COS(1.1739 + 5753.3849*L192/10)+1576*COS(2.8469 + 7860.4194*L192/10)+925*COS(5.453 + 11506.77*L192/10)+542*COS(4.564 + 3930.21*L192/10)+472*COS(3.661 + 5884.927*L192/10)+346*COS(0.964 + 5507.553*L192/10)+329*COS(5.9 + 5223.694*L192/10)+307*COS(0.299 + 5573.143*L192/10)+243*COS(4.273 + 11790.629*L192/10)+212*COS(5.847 + 1577.344*L192/10)+186*COS(5.022 + 10977.079*L192/10)+175*COS(3.012 + 18849.228*L192/10)+110*COS(5.055 + 5486.778*L192/10)+98*COS(0.89 + 6069.78*L192/10)+86*COS(5.69 + 15720.84*L192/10)+86*COS(1.27 + 161000.69*L192/10)+65*COS(0.27 + 17260.15*L192/10)+63*COS(0.92 + 529.69*L192/10)+57*COS(2.01 + 83996.85*L192/10)+56*COS(5.24 + 71430.7*L192/10)+49*COS(3.25 + 2544.31*L192/10)+47*COS(2.58 + 775.52*L192/10)+45*COS(5.54 + 9437.76*L192/10)+43*COS(6.01 + 6275.96*L192/10)+39*COS(5.36 + 4694*L192/10)+38*COS(2.39 + 8827.39*L192/10)+37*COS(0.83 + 19651.05*L192/10)+37*COS(4.9 + 12139.55*L192/10)+36*COS(1.67 + 12036.46*L192/10)+35*COS(1.84 + 2942.46*L192/10)+33*COS(0.24 + 7084.9*L192/10)+32*COS(0.18 + 5088.63*L192/10)+32*COS(1.78 + 398.15*L192/10)+28*COS(1.21 + 6286.6*L192/10)+28*COS(1.9 + 6279.55*L192/10)+26*COS(4.59 + 10447.39*L192/10) +24.6*COS(3.787 + 8429.241*L192/10)+23.6*COS(0.269 + 796.3*L192/10)+27.8*COS(1.899 + 6279.55*L192/10)+23.9*COS(4.996 + 5856.48*L192/10)+20.3*COS(4.653 + 2146.165*L192/10))/100000000 + (103019*COS(1.10749 + 6283.07585*L192/10) +1721*COS(1.0644 + 12566.1517*L192/10) +702*COS(3.142 + 0*L192/10) +32*COS(1.02 + 18849.23*L192/10) +31*COS(2.84 + 5507.55*L192/10) +25*COS(1.32 + 5223.69*L192/10) +18*COS(1.42 + 1577.34*L192/10) +10*COS(5.91 + 10977.08*L192/10) +9*COS(1.42 + 6275.96*L192/10) +9*COS(0.27 + 5486.78*L192/10))*L192/1000000000  + (4359*COS(5.7846 + 6283.0758*L192/10)*L192^2+124*COS(5.579 + 12566.152*L192/10)*L192^2)/10000000000</f>
        <v>1.01661654378758</v>
      </c>
      <c r="AE192" s="10" t="n">
        <f aca="false">2*959.63/AD192</f>
        <v>1887.88979652983</v>
      </c>
      <c r="AF192" s="0"/>
      <c r="AG192" s="0"/>
    </row>
    <row r="193" customFormat="false" ht="12.8" hidden="false" customHeight="false" outlineLevel="0" collapsed="false">
      <c r="D193" s="28" t="n">
        <f aca="false">K193-INT(275*E193/9)+IF($A$8="leap year",1,2)*INT((E193+9)/12)+30</f>
        <v>11</v>
      </c>
      <c r="E193" s="28" t="n">
        <f aca="false">IF(K193&lt;32,1,INT(9*(IF($A$8="leap year",1,2)+K193)/275+0.98))</f>
        <v>7</v>
      </c>
      <c r="F193" s="20" t="n">
        <f aca="false">ASIN(Y193)*180/PI()</f>
        <v>45.9687005320251</v>
      </c>
      <c r="G193" s="21" t="n">
        <f aca="false">F193+1.02/(TAN($A$10*(F193+10.3/(F193+5.11)))*60)</f>
        <v>45.9850198416937</v>
      </c>
      <c r="H193" s="21" t="n">
        <f aca="false">IF(X193&gt;180,AB193-180,AB193+180)</f>
        <v>246.88437135906</v>
      </c>
      <c r="I193" s="13" t="n">
        <f aca="false">IF(ABS(4*(N193-0.0057183-V193))&lt;20,4*(N193-0.0057183-V193),4*(N193-0.0057183-V193-360))</f>
        <v>-5.58119787599975</v>
      </c>
      <c r="J193" s="29" t="n">
        <f aca="false">INT(365.25*(IF(E193&gt;2,$A$5,$A$5-1)+4716))+INT(30.6001*(IF(E193&lt;3,E193+12,E193)+1))+D193+$C$2/24+2-INT(IF(E193&gt;2,$A$5,$A$5-1)/100)+INT(INT(IF(E193&gt;2,$A$5,$A$5-1)/100)/4)-1524.5</f>
        <v>2459772.125</v>
      </c>
      <c r="K193" s="7" t="n">
        <v>192</v>
      </c>
      <c r="L193" s="30" t="n">
        <f aca="false">(J193-2451545)/36525</f>
        <v>0.225246406570842</v>
      </c>
      <c r="M193" s="6" t="n">
        <f aca="false">MOD(357.5291 + 35999.0503*L193 - 0.0001559*L193^2 - 0.00000048*L193^3,360)</f>
        <v>186.185812122769</v>
      </c>
      <c r="N193" s="6" t="n">
        <f aca="false">MOD(280.46645 + 36000.76983*L193 + 0.0003032*L193^2,360)</f>
        <v>109.510503374617</v>
      </c>
      <c r="O193" s="6" t="n">
        <f aca="false"> MOD((1.9146 - 0.004817*L193 - 0.000014*L193^2)*SIN(M193*$A$10) + (0.019993 - 0.000101*L193)*SIN(2*M193*$A$10) + 0.00029*SIN(3*M193*$A$10),360)</f>
        <v>359.797999124144</v>
      </c>
      <c r="P193" s="6" t="n">
        <f aca="false">MOD(N193+O193,360)</f>
        <v>109.308502498761</v>
      </c>
      <c r="Q193" s="31" t="n">
        <f aca="false">COS(P193*$A$10)</f>
        <v>-0.330654445923918</v>
      </c>
      <c r="R193" s="7" t="n">
        <f aca="false">COS((23.4393-46.815*L193/3600)*$A$10)*SIN(P193*$A$10)</f>
        <v>0.865894566193719</v>
      </c>
      <c r="S193" s="7" t="n">
        <f aca="false">SIN((23.4393-46.815*L193/3600)*$A$10)*SIN(P193*$A$10)</f>
        <v>0.375358811841335</v>
      </c>
      <c r="T193" s="31" t="n">
        <f aca="false">SQRT(1-S193^2)</f>
        <v>0.926879583534486</v>
      </c>
      <c r="U193" s="6" t="n">
        <f aca="false">ATAN(S193/T193)/$A$10</f>
        <v>22.0464913312007</v>
      </c>
      <c r="V193" s="6" t="n">
        <f aca="false">IF(2*ATAN(R193/(Q193+T193))/$A$10&gt;0, 2*ATAN(R193/(Q193+T193))/$A$10, 2*ATAN(R193/(Q193+T193))/$A$10+360)</f>
        <v>110.900084543617</v>
      </c>
      <c r="W193" s="6" t="n">
        <f aca="false"> MOD(280.46061837 + 360.98564736629*(J193-2451545) + 0.000387933*L193^2 - L193^3/3871000010  + $B$7,360)</f>
        <v>154.504726440646</v>
      </c>
      <c r="X193" s="6" t="n">
        <f aca="false">IF(W193-V193&gt;0,W193-V193,W193-V193+360)</f>
        <v>43.6046418970291</v>
      </c>
      <c r="Y193" s="31" t="n">
        <f aca="false">SIN($A$10*$B$5)*SIN(U193*$A$10) +COS($A$10*$B$5)* COS(U193*$A$10)*COS(X193*$A$10)</f>
        <v>0.718960215904276</v>
      </c>
      <c r="Z193" s="6" t="n">
        <f aca="false">SIN($A$10*X193)</f>
        <v>0.689678211259954</v>
      </c>
      <c r="AA193" s="6" t="n">
        <f aca="false">COS($A$10*X193)*SIN($A$10*$B$5) - TAN($A$10*U193)*COS($A$10*$B$5)</f>
        <v>0.294395062616565</v>
      </c>
      <c r="AB193" s="6" t="n">
        <f aca="false">IF(OR(AND(Z193*AA193&gt;0), AND(Z193&lt;0,AA193&gt;0)), MOD(ATAN2(AA193,Z193)/$A$10+360,360),  ATAN2(AA193,Z193)/$A$10)</f>
        <v>66.88437135906</v>
      </c>
      <c r="AC193" s="16" t="n">
        <f aca="false">P193-P192</f>
        <v>0.953553113692578</v>
      </c>
      <c r="AD193" s="17" t="n">
        <f aca="false">(100013989+1670700*COS(3.0984635 + 6283.07585*L193/10)+13956*COS(3.05525 + 12566.1517*L193/10)+3084*COS(5.1985 + 77713.7715*L193/10) +1628*COS(1.1739 + 5753.3849*L193/10)+1576*COS(2.8469 + 7860.4194*L193/10)+925*COS(5.453 + 11506.77*L193/10)+542*COS(4.564 + 3930.21*L193/10)+472*COS(3.661 + 5884.927*L193/10)+346*COS(0.964 + 5507.553*L193/10)+329*COS(5.9 + 5223.694*L193/10)+307*COS(0.299 + 5573.143*L193/10)+243*COS(4.273 + 11790.629*L193/10)+212*COS(5.847 + 1577.344*L193/10)+186*COS(5.022 + 10977.079*L193/10)+175*COS(3.012 + 18849.228*L193/10)+110*COS(5.055 + 5486.778*L193/10)+98*COS(0.89 + 6069.78*L193/10)+86*COS(5.69 + 15720.84*L193/10)+86*COS(1.27 + 161000.69*L193/10)+65*COS(0.27 + 17260.15*L193/10)+63*COS(0.92 + 529.69*L193/10)+57*COS(2.01 + 83996.85*L193/10)+56*COS(5.24 + 71430.7*L193/10)+49*COS(3.25 + 2544.31*L193/10)+47*COS(2.58 + 775.52*L193/10)+45*COS(5.54 + 9437.76*L193/10)+43*COS(6.01 + 6275.96*L193/10)+39*COS(5.36 + 4694*L193/10)+38*COS(2.39 + 8827.39*L193/10)+37*COS(0.83 + 19651.05*L193/10)+37*COS(4.9 + 12139.55*L193/10)+36*COS(1.67 + 12036.46*L193/10)+35*COS(1.84 + 2942.46*L193/10)+33*COS(0.24 + 7084.9*L193/10)+32*COS(0.18 + 5088.63*L193/10)+32*COS(1.78 + 398.15*L193/10)+28*COS(1.21 + 6286.6*L193/10)+28*COS(1.9 + 6279.55*L193/10)+26*COS(4.59 + 10447.39*L193/10) +24.6*COS(3.787 + 8429.241*L193/10)+23.6*COS(0.269 + 796.3*L193/10)+27.8*COS(1.899 + 6279.55*L193/10)+23.9*COS(4.996 + 5856.48*L193/10)+20.3*COS(4.653 + 2146.165*L193/10))/100000000 + (103019*COS(1.10749 + 6283.07585*L193/10) +1721*COS(1.0644 + 12566.1517*L193/10) +702*COS(3.142 + 0*L193/10) +32*COS(1.02 + 18849.23*L193/10) +31*COS(2.84 + 5507.55*L193/10) +25*COS(1.32 + 5223.69*L193/10) +18*COS(1.42 + 1577.34*L193/10) +10*COS(5.91 + 10977.08*L193/10) +9*COS(1.42 + 6275.96*L193/10) +9*COS(0.27 + 5486.78*L193/10))*L193/1000000000  + (4359*COS(5.7846 + 6283.0758*L193/10)*L193^2+124*COS(5.579 + 12566.152*L193/10)*L193^2)/10000000000</f>
        <v>1.01658551885395</v>
      </c>
      <c r="AE193" s="10" t="n">
        <f aca="false">2*959.63/AD193</f>
        <v>1887.94741259317</v>
      </c>
      <c r="AF193" s="0"/>
      <c r="AG193" s="0"/>
    </row>
    <row r="194" customFormat="false" ht="12.8" hidden="false" customHeight="false" outlineLevel="0" collapsed="false">
      <c r="D194" s="28" t="n">
        <f aca="false">K194-INT(275*E194/9)+IF($A$8="leap year",1,2)*INT((E194+9)/12)+30</f>
        <v>12</v>
      </c>
      <c r="E194" s="28" t="n">
        <f aca="false">IF(K194&lt;32,1,INT(9*(IF($A$8="leap year",1,2)+K194)/275+0.98))</f>
        <v>7</v>
      </c>
      <c r="F194" s="20" t="n">
        <f aca="false">ASIN(Y194)*180/PI()</f>
        <v>45.8807797092121</v>
      </c>
      <c r="G194" s="21" t="n">
        <f aca="false">F194+1.02/(TAN($A$10*(F194+10.3/(F194+5.11)))*60)</f>
        <v>45.8971490200941</v>
      </c>
      <c r="H194" s="21" t="n">
        <f aca="false">IF(X194&gt;180,AB194-180,AB194+180)</f>
        <v>246.724894040417</v>
      </c>
      <c r="I194" s="13" t="n">
        <f aca="false">IF(ABS(4*(N194-0.0057183-V194))&lt;20,4*(N194-0.0057183-V194),4*(N194-0.0057183-V194-360))</f>
        <v>-5.70838226530861</v>
      </c>
      <c r="J194" s="29" t="n">
        <f aca="false">INT(365.25*(IF(E194&gt;2,$A$5,$A$5-1)+4716))+INT(30.6001*(IF(E194&lt;3,E194+12,E194)+1))+D194+$C$2/24+2-INT(IF(E194&gt;2,$A$5,$A$5-1)/100)+INT(INT(IF(E194&gt;2,$A$5,$A$5-1)/100)/4)-1524.5</f>
        <v>2459773.125</v>
      </c>
      <c r="K194" s="7" t="n">
        <v>193</v>
      </c>
      <c r="L194" s="30" t="n">
        <f aca="false">(J194-2451545)/36525</f>
        <v>0.225273785078713</v>
      </c>
      <c r="M194" s="6" t="n">
        <f aca="false">MOD(357.5291 + 35999.0503*L194 - 0.0001559*L194^2 - 0.00000048*L194^3,360)</f>
        <v>187.171412402842</v>
      </c>
      <c r="N194" s="6" t="n">
        <f aca="false">MOD(280.46645 + 36000.76983*L194 + 0.0003032*L194^2,360)</f>
        <v>110.496150738521</v>
      </c>
      <c r="O194" s="6" t="n">
        <f aca="false"> MOD((1.9146 - 0.004817*L194 - 0.000014*L194^2)*SIN(M194*$A$10) + (0.019993 - 0.000101*L194)*SIN(2*M194*$A$10) + 0.00029*SIN(3*M194*$A$10),360)</f>
        <v>359.765961071052</v>
      </c>
      <c r="P194" s="6" t="n">
        <f aca="false">MOD(N194+O194,360)</f>
        <v>110.262111809573</v>
      </c>
      <c r="Q194" s="31" t="n">
        <f aca="false">COS(P194*$A$10)</f>
        <v>-0.346315374505575</v>
      </c>
      <c r="R194" s="7" t="n">
        <f aca="false">COS((23.4393-46.815*L194/3600)*$A$10)*SIN(P194*$A$10)</f>
        <v>0.860725594289582</v>
      </c>
      <c r="S194" s="7" t="n">
        <f aca="false">SIN((23.4393-46.815*L194/3600)*$A$10)*SIN(P194*$A$10)</f>
        <v>0.373118094865298</v>
      </c>
      <c r="T194" s="31" t="n">
        <f aca="false">SQRT(1-S194^2)</f>
        <v>0.927783858063984</v>
      </c>
      <c r="U194" s="6" t="n">
        <f aca="false">ATAN(S194/T194)/$A$10</f>
        <v>21.9080472766446</v>
      </c>
      <c r="V194" s="6" t="n">
        <f aca="false">IF(2*ATAN(R194/(Q194+T194))/$A$10&gt;0, 2*ATAN(R194/(Q194+T194))/$A$10, 2*ATAN(R194/(Q194+T194))/$A$10+360)</f>
        <v>111.917528004849</v>
      </c>
      <c r="W194" s="6" t="n">
        <f aca="false"> MOD(280.46061837 + 360.98564736629*(J194-2451545) + 0.000387933*L194^2 - L194^3/3871000010  + $B$7,360)</f>
        <v>155.490373811685</v>
      </c>
      <c r="X194" s="6" t="n">
        <f aca="false">IF(W194-V194&gt;0,W194-V194,W194-V194+360)</f>
        <v>43.5728458068359</v>
      </c>
      <c r="Y194" s="31" t="n">
        <f aca="false">SIN($A$10*$B$5)*SIN(U194*$A$10) +COS($A$10*$B$5)* COS(U194*$A$10)*COS(X194*$A$10)</f>
        <v>0.71789280829385</v>
      </c>
      <c r="Z194" s="6" t="n">
        <f aca="false">SIN($A$10*X194)</f>
        <v>0.68927625947525</v>
      </c>
      <c r="AA194" s="6" t="n">
        <f aca="false">COS($A$10*X194)*SIN($A$10*$B$5) - TAN($A$10*U194)*COS($A$10*$B$5)</f>
        <v>0.296494297218159</v>
      </c>
      <c r="AB194" s="6" t="n">
        <f aca="false">IF(OR(AND(Z194*AA194&gt;0), AND(Z194&lt;0,AA194&gt;0)), MOD(ATAN2(AA194,Z194)/$A$10+360,360),  ATAN2(AA194,Z194)/$A$10)</f>
        <v>66.7248940404168</v>
      </c>
      <c r="AC194" s="16" t="n">
        <f aca="false">P194-P193</f>
        <v>0.95360931081234</v>
      </c>
      <c r="AD194" s="17" t="n">
        <f aca="false">(100013989+1670700*COS(3.0984635 + 6283.07585*L194/10)+13956*COS(3.05525 + 12566.1517*L194/10)+3084*COS(5.1985 + 77713.7715*L194/10) +1628*COS(1.1739 + 5753.3849*L194/10)+1576*COS(2.8469 + 7860.4194*L194/10)+925*COS(5.453 + 11506.77*L194/10)+542*COS(4.564 + 3930.21*L194/10)+472*COS(3.661 + 5884.927*L194/10)+346*COS(0.964 + 5507.553*L194/10)+329*COS(5.9 + 5223.694*L194/10)+307*COS(0.299 + 5573.143*L194/10)+243*COS(4.273 + 11790.629*L194/10)+212*COS(5.847 + 1577.344*L194/10)+186*COS(5.022 + 10977.079*L194/10)+175*COS(3.012 + 18849.228*L194/10)+110*COS(5.055 + 5486.778*L194/10)+98*COS(0.89 + 6069.78*L194/10)+86*COS(5.69 + 15720.84*L194/10)+86*COS(1.27 + 161000.69*L194/10)+65*COS(0.27 + 17260.15*L194/10)+63*COS(0.92 + 529.69*L194/10)+57*COS(2.01 + 83996.85*L194/10)+56*COS(5.24 + 71430.7*L194/10)+49*COS(3.25 + 2544.31*L194/10)+47*COS(2.58 + 775.52*L194/10)+45*COS(5.54 + 9437.76*L194/10)+43*COS(6.01 + 6275.96*L194/10)+39*COS(5.36 + 4694*L194/10)+38*COS(2.39 + 8827.39*L194/10)+37*COS(0.83 + 19651.05*L194/10)+37*COS(4.9 + 12139.55*L194/10)+36*COS(1.67 + 12036.46*L194/10)+35*COS(1.84 + 2942.46*L194/10)+33*COS(0.24 + 7084.9*L194/10)+32*COS(0.18 + 5088.63*L194/10)+32*COS(1.78 + 398.15*L194/10)+28*COS(1.21 + 6286.6*L194/10)+28*COS(1.9 + 6279.55*L194/10)+26*COS(4.59 + 10447.39*L194/10) +24.6*COS(3.787 + 8429.241*L194/10)+23.6*COS(0.269 + 796.3*L194/10)+27.8*COS(1.899 + 6279.55*L194/10)+23.9*COS(4.996 + 5856.48*L194/10)+20.3*COS(4.653 + 2146.165*L194/10))/100000000 + (103019*COS(1.10749 + 6283.07585*L194/10) +1721*COS(1.0644 + 12566.1517*L194/10) +702*COS(3.142 + 0*L194/10) +32*COS(1.02 + 18849.23*L194/10) +31*COS(2.84 + 5507.55*L194/10) +25*COS(1.32 + 5223.69*L194/10) +18*COS(1.42 + 1577.34*L194/10) +10*COS(5.91 + 10977.08*L194/10) +9*COS(1.42 + 6275.96*L194/10) +9*COS(0.27 + 5486.78*L194/10))*L194/1000000000  + (4359*COS(5.7846 + 6283.0758*L194/10)*L194^2+124*COS(5.579 + 12566.152*L194/10)*L194^2)/10000000000</f>
        <v>1.01655109331836</v>
      </c>
      <c r="AE194" s="10" t="n">
        <f aca="false">2*959.63/AD194</f>
        <v>1888.01134799324</v>
      </c>
      <c r="AF194" s="0"/>
      <c r="AG194" s="0"/>
    </row>
    <row r="195" customFormat="false" ht="12.8" hidden="false" customHeight="false" outlineLevel="0" collapsed="false">
      <c r="D195" s="28" t="n">
        <f aca="false">K195-INT(275*E195/9)+IF($A$8="leap year",1,2)*INT((E195+9)/12)+30</f>
        <v>13</v>
      </c>
      <c r="E195" s="28" t="n">
        <f aca="false">IF(K195&lt;32,1,INT(9*(IF($A$8="leap year",1,2)+K195)/275+0.98))</f>
        <v>7</v>
      </c>
      <c r="F195" s="20" t="n">
        <f aca="false">ASIN(Y195)*180/PI()</f>
        <v>45.7866988387447</v>
      </c>
      <c r="G195" s="21" t="n">
        <f aca="false">F195+1.02/(TAN($A$10*(F195+10.3/(F195+5.11)))*60)</f>
        <v>45.8031218166103</v>
      </c>
      <c r="H195" s="21" t="n">
        <f aca="false">IF(X195&gt;180,AB195-180,AB195+180)</f>
        <v>246.562176250897</v>
      </c>
      <c r="I195" s="13" t="n">
        <f aca="false">IF(ABS(4*(N195-0.0057183-V195))&lt;20,4*(N195-0.0057183-V195),4*(N195-0.0057183-V195-360))</f>
        <v>-5.82776431007204</v>
      </c>
      <c r="J195" s="29" t="n">
        <f aca="false">INT(365.25*(IF(E195&gt;2,$A$5,$A$5-1)+4716))+INT(30.6001*(IF(E195&lt;3,E195+12,E195)+1))+D195+$C$2/24+2-INT(IF(E195&gt;2,$A$5,$A$5-1)/100)+INT(INT(IF(E195&gt;2,$A$5,$A$5-1)/100)/4)-1524.5</f>
        <v>2459774.125</v>
      </c>
      <c r="K195" s="7" t="n">
        <v>194</v>
      </c>
      <c r="L195" s="30" t="n">
        <f aca="false">(J195-2451545)/36525</f>
        <v>0.225301163586585</v>
      </c>
      <c r="M195" s="6" t="n">
        <f aca="false">MOD(357.5291 + 35999.0503*L195 - 0.0001559*L195^2 - 0.00000048*L195^3,360)</f>
        <v>188.157012682917</v>
      </c>
      <c r="N195" s="6" t="n">
        <f aca="false">MOD(280.46645 + 36000.76983*L195 + 0.0003032*L195^2,360)</f>
        <v>111.481798102424</v>
      </c>
      <c r="O195" s="6" t="n">
        <f aca="false"> MOD((1.9146 - 0.004817*L195 - 0.000014*L195^2)*SIN(M195*$A$10) + (0.019993 - 0.000101*L195)*SIN(2*M195*$A$10) + 0.00029*SIN(3*M195*$A$10),360)</f>
        <v>359.733988135106</v>
      </c>
      <c r="P195" s="6" t="n">
        <f aca="false">MOD(N195+O195,360)</f>
        <v>111.21578623753</v>
      </c>
      <c r="Q195" s="31" t="n">
        <f aca="false">COS(P195*$A$10)</f>
        <v>-0.361881431904815</v>
      </c>
      <c r="R195" s="7" t="n">
        <f aca="false">COS((23.4393-46.815*L195/3600)*$A$10)*SIN(P195*$A$10)</f>
        <v>0.855317820773806</v>
      </c>
      <c r="S195" s="7" t="n">
        <f aca="false">SIN((23.4393-46.815*L195/3600)*$A$10)*SIN(P195*$A$10)</f>
        <v>0.370773859258265</v>
      </c>
      <c r="T195" s="31" t="n">
        <f aca="false">SQRT(1-S195^2)</f>
        <v>0.928723180119206</v>
      </c>
      <c r="U195" s="6" t="n">
        <f aca="false">ATAN(S195/T195)/$A$10</f>
        <v>21.7633511000948</v>
      </c>
      <c r="V195" s="6" t="n">
        <f aca="false">IF(2*ATAN(R195/(Q195+T195))/$A$10&gt;0, 2*ATAN(R195/(Q195+T195))/$A$10, 2*ATAN(R195/(Q195+T195))/$A$10+360)</f>
        <v>112.933020879942</v>
      </c>
      <c r="W195" s="6" t="n">
        <f aca="false"> MOD(280.46061837 + 360.98564736629*(J195-2451545) + 0.000387933*L195^2 - L195^3/3871000010  + $B$7,360)</f>
        <v>156.476021183189</v>
      </c>
      <c r="X195" s="6" t="n">
        <f aca="false">IF(W195-V195&gt;0,W195-V195,W195-V195+360)</f>
        <v>43.5430003032466</v>
      </c>
      <c r="Y195" s="31" t="n">
        <f aca="false">SIN($A$10*$B$5)*SIN(U195*$A$10) +COS($A$10*$B$5)* COS(U195*$A$10)*COS(X195*$A$10)</f>
        <v>0.71674874211157</v>
      </c>
      <c r="Z195" s="6" t="n">
        <f aca="false">SIN($A$10*X195)</f>
        <v>0.688898772982087</v>
      </c>
      <c r="AA195" s="6" t="n">
        <f aca="false">COS($A$10*X195)*SIN($A$10*$B$5) - TAN($A$10*U195)*COS($A$10*$B$5)</f>
        <v>0.298653212400891</v>
      </c>
      <c r="AB195" s="6" t="n">
        <f aca="false">IF(OR(AND(Z195*AA195&gt;0), AND(Z195&lt;0,AA195&gt;0)), MOD(ATAN2(AA195,Z195)/$A$10+360,360),  ATAN2(AA195,Z195)/$A$10)</f>
        <v>66.5621762508969</v>
      </c>
      <c r="AC195" s="16" t="n">
        <f aca="false">P195-P194</f>
        <v>0.953674427956571</v>
      </c>
      <c r="AD195" s="17" t="n">
        <f aca="false">(100013989+1670700*COS(3.0984635 + 6283.07585*L195/10)+13956*COS(3.05525 + 12566.1517*L195/10)+3084*COS(5.1985 + 77713.7715*L195/10) +1628*COS(1.1739 + 5753.3849*L195/10)+1576*COS(2.8469 + 7860.4194*L195/10)+925*COS(5.453 + 11506.77*L195/10)+542*COS(4.564 + 3930.21*L195/10)+472*COS(3.661 + 5884.927*L195/10)+346*COS(0.964 + 5507.553*L195/10)+329*COS(5.9 + 5223.694*L195/10)+307*COS(0.299 + 5573.143*L195/10)+243*COS(4.273 + 11790.629*L195/10)+212*COS(5.847 + 1577.344*L195/10)+186*COS(5.022 + 10977.079*L195/10)+175*COS(3.012 + 18849.228*L195/10)+110*COS(5.055 + 5486.778*L195/10)+98*COS(0.89 + 6069.78*L195/10)+86*COS(5.69 + 15720.84*L195/10)+86*COS(1.27 + 161000.69*L195/10)+65*COS(0.27 + 17260.15*L195/10)+63*COS(0.92 + 529.69*L195/10)+57*COS(2.01 + 83996.85*L195/10)+56*COS(5.24 + 71430.7*L195/10)+49*COS(3.25 + 2544.31*L195/10)+47*COS(2.58 + 775.52*L195/10)+45*COS(5.54 + 9437.76*L195/10)+43*COS(6.01 + 6275.96*L195/10)+39*COS(5.36 + 4694*L195/10)+38*COS(2.39 + 8827.39*L195/10)+37*COS(0.83 + 19651.05*L195/10)+37*COS(4.9 + 12139.55*L195/10)+36*COS(1.67 + 12036.46*L195/10)+35*COS(1.84 + 2942.46*L195/10)+33*COS(0.24 + 7084.9*L195/10)+32*COS(0.18 + 5088.63*L195/10)+32*COS(1.78 + 398.15*L195/10)+28*COS(1.21 + 6286.6*L195/10)+28*COS(1.9 + 6279.55*L195/10)+26*COS(4.59 + 10447.39*L195/10) +24.6*COS(3.787 + 8429.241*L195/10)+23.6*COS(0.269 + 796.3*L195/10)+27.8*COS(1.899 + 6279.55*L195/10)+23.9*COS(4.996 + 5856.48*L195/10)+20.3*COS(4.653 + 2146.165*L195/10))/100000000 + (103019*COS(1.10749 + 6283.07585*L195/10) +1721*COS(1.0644 + 12566.1517*L195/10) +702*COS(3.142 + 0*L195/10) +32*COS(1.02 + 18849.23*L195/10) +31*COS(2.84 + 5507.55*L195/10) +25*COS(1.32 + 5223.69*L195/10) +18*COS(1.42 + 1577.34*L195/10) +10*COS(5.91 + 10977.08*L195/10) +9*COS(1.42 + 6275.96*L195/10) +9*COS(0.27 + 5486.78*L195/10))*L195/1000000000  + (4359*COS(5.7846 + 6283.0758*L195/10)*L195^2+124*COS(5.579 + 12566.152*L195/10)*L195^2)/10000000000</f>
        <v>1.01651342120605</v>
      </c>
      <c r="AE195" s="10" t="n">
        <f aca="false">2*959.63/AD195</f>
        <v>1888.08131792581</v>
      </c>
      <c r="AF195" s="0"/>
      <c r="AG195" s="0"/>
    </row>
    <row r="196" customFormat="false" ht="12.8" hidden="false" customHeight="false" outlineLevel="0" collapsed="false">
      <c r="D196" s="28" t="n">
        <f aca="false">K196-INT(275*E196/9)+IF($A$8="leap year",1,2)*INT((E196+9)/12)+30</f>
        <v>14</v>
      </c>
      <c r="E196" s="28" t="n">
        <f aca="false">IF(K196&lt;32,1,INT(9*(IF($A$8="leap year",1,2)+K196)/275+0.98))</f>
        <v>7</v>
      </c>
      <c r="F196" s="20" t="n">
        <f aca="false">ASIN(Y196)*180/PI()</f>
        <v>45.6864486707362</v>
      </c>
      <c r="G196" s="21" t="n">
        <f aca="false">F196+1.02/(TAN($A$10*(F196+10.3/(F196+5.11)))*60)</f>
        <v>45.7029290208442</v>
      </c>
      <c r="H196" s="21" t="n">
        <f aca="false">IF(X196&gt;180,AB196-180,AB196+180)</f>
        <v>246.39640024708</v>
      </c>
      <c r="I196" s="13" t="n">
        <f aca="false">IF(ABS(4*(N196-0.0057183-V196))&lt;20,4*(N196-0.0057183-V196),4*(N196-0.0057183-V196-360))</f>
        <v>-5.93910387389872</v>
      </c>
      <c r="J196" s="29" t="n">
        <f aca="false">INT(365.25*(IF(E196&gt;2,$A$5,$A$5-1)+4716))+INT(30.6001*(IF(E196&lt;3,E196+12,E196)+1))+D196+$C$2/24+2-INT(IF(E196&gt;2,$A$5,$A$5-1)/100)+INT(INT(IF(E196&gt;2,$A$5,$A$5-1)/100)/4)-1524.5</f>
        <v>2459775.125</v>
      </c>
      <c r="K196" s="7" t="n">
        <v>195</v>
      </c>
      <c r="L196" s="30" t="n">
        <f aca="false">(J196-2451545)/36525</f>
        <v>0.225328542094456</v>
      </c>
      <c r="M196" s="6" t="n">
        <f aca="false">MOD(357.5291 + 35999.0503*L196 - 0.0001559*L196^2 - 0.00000048*L196^3,360)</f>
        <v>189.142612962989</v>
      </c>
      <c r="N196" s="6" t="n">
        <f aca="false">MOD(280.46645 + 36000.76983*L196 + 0.0003032*L196^2,360)</f>
        <v>112.467445466329</v>
      </c>
      <c r="O196" s="6" t="n">
        <f aca="false"> MOD((1.9146 - 0.004817*L196 - 0.000014*L196^2)*SIN(M196*$A$10) + (0.019993 - 0.000101*L196)*SIN(2*M196*$A$10) + 0.00029*SIN(3*M196*$A$10),360)</f>
        <v>359.702089221589</v>
      </c>
      <c r="P196" s="6" t="n">
        <f aca="false">MOD(N196+O196,360)</f>
        <v>112.169534687919</v>
      </c>
      <c r="Q196" s="31" t="n">
        <f aca="false">COS(P196*$A$10)</f>
        <v>-0.377348429518361</v>
      </c>
      <c r="R196" s="7" t="n">
        <f aca="false">COS((23.4393-46.815*L196/3600)*$A$10)*SIN(P196*$A$10)</f>
        <v>0.849672641321863</v>
      </c>
      <c r="S196" s="7" t="n">
        <f aca="false">SIN((23.4393-46.815*L196/3600)*$A$10)*SIN(P196*$A$10)</f>
        <v>0.36832671004036</v>
      </c>
      <c r="T196" s="31" t="n">
        <f aca="false">SQRT(1-S196^2)</f>
        <v>0.929696420704546</v>
      </c>
      <c r="U196" s="6" t="n">
        <f aca="false">ATAN(S196/T196)/$A$10</f>
        <v>21.6124581145457</v>
      </c>
      <c r="V196" s="6" t="n">
        <f aca="false">IF(2*ATAN(R196/(Q196+T196))/$A$10&gt;0, 2*ATAN(R196/(Q196+T196))/$A$10, 2*ATAN(R196/(Q196+T196))/$A$10+360)</f>
        <v>113.946503134804</v>
      </c>
      <c r="W196" s="6" t="n">
        <f aca="false"> MOD(280.46061837 + 360.98564736629*(J196-2451545) + 0.000387933*L196^2 - L196^3/3871000010  + $B$7,360)</f>
        <v>157.461668554228</v>
      </c>
      <c r="X196" s="6" t="n">
        <f aca="false">IF(W196-V196&gt;0,W196-V196,W196-V196+360)</f>
        <v>43.515165419424</v>
      </c>
      <c r="Y196" s="31" t="n">
        <f aca="false">SIN($A$10*$B$5)*SIN(U196*$A$10) +COS($A$10*$B$5)* COS(U196*$A$10)*COS(X196*$A$10)</f>
        <v>0.715527527777222</v>
      </c>
      <c r="Z196" s="6" t="n">
        <f aca="false">SIN($A$10*X196)</f>
        <v>0.68854654838328</v>
      </c>
      <c r="AA196" s="6" t="n">
        <f aca="false">COS($A$10*X196)*SIN($A$10*$B$5) - TAN($A$10*U196)*COS($A$10*$B$5)</f>
        <v>0.30087010847873</v>
      </c>
      <c r="AB196" s="6" t="n">
        <f aca="false">IF(OR(AND(Z196*AA196&gt;0), AND(Z196&lt;0,AA196&gt;0)), MOD(ATAN2(AA196,Z196)/$A$10+360,360),  ATAN2(AA196,Z196)/$A$10)</f>
        <v>66.3964002470796</v>
      </c>
      <c r="AC196" s="16" t="n">
        <f aca="false">P196-P195</f>
        <v>0.953748450388616</v>
      </c>
      <c r="AD196" s="17" t="n">
        <f aca="false">(100013989+1670700*COS(3.0984635 + 6283.07585*L196/10)+13956*COS(3.05525 + 12566.1517*L196/10)+3084*COS(5.1985 + 77713.7715*L196/10) +1628*COS(1.1739 + 5753.3849*L196/10)+1576*COS(2.8469 + 7860.4194*L196/10)+925*COS(5.453 + 11506.77*L196/10)+542*COS(4.564 + 3930.21*L196/10)+472*COS(3.661 + 5884.927*L196/10)+346*COS(0.964 + 5507.553*L196/10)+329*COS(5.9 + 5223.694*L196/10)+307*COS(0.299 + 5573.143*L196/10)+243*COS(4.273 + 11790.629*L196/10)+212*COS(5.847 + 1577.344*L196/10)+186*COS(5.022 + 10977.079*L196/10)+175*COS(3.012 + 18849.228*L196/10)+110*COS(5.055 + 5486.778*L196/10)+98*COS(0.89 + 6069.78*L196/10)+86*COS(5.69 + 15720.84*L196/10)+86*COS(1.27 + 161000.69*L196/10)+65*COS(0.27 + 17260.15*L196/10)+63*COS(0.92 + 529.69*L196/10)+57*COS(2.01 + 83996.85*L196/10)+56*COS(5.24 + 71430.7*L196/10)+49*COS(3.25 + 2544.31*L196/10)+47*COS(2.58 + 775.52*L196/10)+45*COS(5.54 + 9437.76*L196/10)+43*COS(6.01 + 6275.96*L196/10)+39*COS(5.36 + 4694*L196/10)+38*COS(2.39 + 8827.39*L196/10)+37*COS(0.83 + 19651.05*L196/10)+37*COS(4.9 + 12139.55*L196/10)+36*COS(1.67 + 12036.46*L196/10)+35*COS(1.84 + 2942.46*L196/10)+33*COS(0.24 + 7084.9*L196/10)+32*COS(0.18 + 5088.63*L196/10)+32*COS(1.78 + 398.15*L196/10)+28*COS(1.21 + 6286.6*L196/10)+28*COS(1.9 + 6279.55*L196/10)+26*COS(4.59 + 10447.39*L196/10) +24.6*COS(3.787 + 8429.241*L196/10)+23.6*COS(0.269 + 796.3*L196/10)+27.8*COS(1.899 + 6279.55*L196/10)+23.9*COS(4.996 + 5856.48*L196/10)+20.3*COS(4.653 + 2146.165*L196/10))/100000000 + (103019*COS(1.10749 + 6283.07585*L196/10) +1721*COS(1.0644 + 12566.1517*L196/10) +702*COS(3.142 + 0*L196/10) +32*COS(1.02 + 18849.23*L196/10) +31*COS(2.84 + 5507.55*L196/10) +25*COS(1.32 + 5223.69*L196/10) +18*COS(1.42 + 1577.34*L196/10) +10*COS(5.91 + 10977.08*L196/10) +9*COS(1.42 + 6275.96*L196/10) +9*COS(0.27 + 5486.78*L196/10))*L196/1000000000  + (4359*COS(5.7846 + 6283.0758*L196/10)*L196^2+124*COS(5.579 + 12566.152*L196/10)*L196^2)/10000000000</f>
        <v>1.01647256689078</v>
      </c>
      <c r="AE196" s="10" t="n">
        <f aca="false">2*959.63/AD196</f>
        <v>1888.15720415426</v>
      </c>
      <c r="AF196" s="0"/>
      <c r="AG196" s="0"/>
    </row>
    <row r="197" customFormat="false" ht="12.8" hidden="false" customHeight="false" outlineLevel="0" collapsed="false">
      <c r="D197" s="28" t="n">
        <f aca="false">K197-INT(275*E197/9)+IF($A$8="leap year",1,2)*INT((E197+9)/12)+30</f>
        <v>15</v>
      </c>
      <c r="E197" s="28" t="n">
        <f aca="false">IF(K197&lt;32,1,INT(9*(IF($A$8="leap year",1,2)+K197)/275+0.98))</f>
        <v>7</v>
      </c>
      <c r="F197" s="20" t="n">
        <f aca="false">ASIN(Y197)*180/PI()</f>
        <v>45.5800233879323</v>
      </c>
      <c r="G197" s="21" t="n">
        <f aca="false">F197+1.02/(TAN($A$10*(F197+10.3/(F197+5.11)))*60)</f>
        <v>45.596564855769</v>
      </c>
      <c r="H197" s="21" t="n">
        <f aca="false">IF(X197&gt;180,AB197-180,AB197+180)</f>
        <v>246.227748189273</v>
      </c>
      <c r="I197" s="13" t="n">
        <f aca="false">IF(ABS(4*(N197-0.0057183-V197))&lt;20,4*(N197-0.0057183-V197),4*(N197-0.0057183-V197-360))</f>
        <v>-6.04217311896247</v>
      </c>
      <c r="J197" s="29" t="n">
        <f aca="false">INT(365.25*(IF(E197&gt;2,$A$5,$A$5-1)+4716))+INT(30.6001*(IF(E197&lt;3,E197+12,E197)+1))+D197+$C$2/24+2-INT(IF(E197&gt;2,$A$5,$A$5-1)/100)+INT(INT(IF(E197&gt;2,$A$5,$A$5-1)/100)/4)-1524.5</f>
        <v>2459776.125</v>
      </c>
      <c r="K197" s="7" t="n">
        <v>196</v>
      </c>
      <c r="L197" s="30" t="n">
        <f aca="false">(J197-2451545)/36525</f>
        <v>0.225355920602327</v>
      </c>
      <c r="M197" s="6" t="n">
        <f aca="false">MOD(357.5291 + 35999.0503*L197 - 0.0001559*L197^2 - 0.00000048*L197^3,360)</f>
        <v>190.128213243064</v>
      </c>
      <c r="N197" s="6" t="n">
        <f aca="false">MOD(280.46645 + 36000.76983*L197 + 0.0003032*L197^2,360)</f>
        <v>113.453092830236</v>
      </c>
      <c r="O197" s="6" t="n">
        <f aca="false"> MOD((1.9146 - 0.004817*L197 - 0.000014*L197^2)*SIN(M197*$A$10) + (0.019993 - 0.000101*L197)*SIN(2*M197*$A$10) + 0.00029*SIN(3*M197*$A$10),360)</f>
        <v>359.670273219019</v>
      </c>
      <c r="P197" s="6" t="n">
        <f aca="false">MOD(N197+O197,360)</f>
        <v>113.123366049255</v>
      </c>
      <c r="Q197" s="31" t="n">
        <f aca="false">COS(P197*$A$10)</f>
        <v>-0.392712200505134</v>
      </c>
      <c r="R197" s="7" t="n">
        <f aca="false">COS((23.4393-46.815*L197/3600)*$A$10)*SIN(P197*$A$10)</f>
        <v>0.843791509231361</v>
      </c>
      <c r="S197" s="7" t="n">
        <f aca="false">SIN((23.4393-46.815*L197/3600)*$A$10)*SIN(P197*$A$10)</f>
        <v>0.365777277210431</v>
      </c>
      <c r="T197" s="31" t="n">
        <f aca="false">SQRT(1-S197^2)</f>
        <v>0.93070241402745</v>
      </c>
      <c r="U197" s="6" t="n">
        <f aca="false">ATAN(S197/T197)/$A$10</f>
        <v>21.4554254964388</v>
      </c>
      <c r="V197" s="6" t="n">
        <f aca="false">IF(2*ATAN(R197/(Q197+T197))/$A$10&gt;0, 2*ATAN(R197/(Q197+T197))/$A$10, 2*ATAN(R197/(Q197+T197))/$A$10+360)</f>
        <v>114.957917809976</v>
      </c>
      <c r="W197" s="6" t="n">
        <f aca="false"> MOD(280.46061837 + 360.98564736629*(J197-2451545) + 0.000387933*L197^2 - L197^3/3871000010  + $B$7,360)</f>
        <v>158.447315925267</v>
      </c>
      <c r="X197" s="6" t="n">
        <f aca="false">IF(W197-V197&gt;0,W197-V197,W197-V197+360)</f>
        <v>43.4893981152904</v>
      </c>
      <c r="Y197" s="31" t="n">
        <f aca="false">SIN($A$10*$B$5)*SIN(U197*$A$10) +COS($A$10*$B$5)* COS(U197*$A$10)*COS(X197*$A$10)</f>
        <v>0.714228693232449</v>
      </c>
      <c r="Z197" s="6" t="n">
        <f aca="false">SIN($A$10*X197)</f>
        <v>0.688220342236004</v>
      </c>
      <c r="AA197" s="6" t="n">
        <f aca="false">COS($A$10*X197)*SIN($A$10*$B$5) - TAN($A$10*U197)*COS($A$10*$B$5)</f>
        <v>0.303143283353431</v>
      </c>
      <c r="AB197" s="6" t="n">
        <f aca="false">IF(OR(AND(Z197*AA197&gt;0), AND(Z197&lt;0,AA197&gt;0)), MOD(ATAN2(AA197,Z197)/$A$10+360,360),  ATAN2(AA197,Z197)/$A$10)</f>
        <v>66.227748189273</v>
      </c>
      <c r="AC197" s="16" t="n">
        <f aca="false">P197-P196</f>
        <v>0.953831361336199</v>
      </c>
      <c r="AD197" s="17" t="n">
        <f aca="false">(100013989+1670700*COS(3.0984635 + 6283.07585*L197/10)+13956*COS(3.05525 + 12566.1517*L197/10)+3084*COS(5.1985 + 77713.7715*L197/10) +1628*COS(1.1739 + 5753.3849*L197/10)+1576*COS(2.8469 + 7860.4194*L197/10)+925*COS(5.453 + 11506.77*L197/10)+542*COS(4.564 + 3930.21*L197/10)+472*COS(3.661 + 5884.927*L197/10)+346*COS(0.964 + 5507.553*L197/10)+329*COS(5.9 + 5223.694*L197/10)+307*COS(0.299 + 5573.143*L197/10)+243*COS(4.273 + 11790.629*L197/10)+212*COS(5.847 + 1577.344*L197/10)+186*COS(5.022 + 10977.079*L197/10)+175*COS(3.012 + 18849.228*L197/10)+110*COS(5.055 + 5486.778*L197/10)+98*COS(0.89 + 6069.78*L197/10)+86*COS(5.69 + 15720.84*L197/10)+86*COS(1.27 + 161000.69*L197/10)+65*COS(0.27 + 17260.15*L197/10)+63*COS(0.92 + 529.69*L197/10)+57*COS(2.01 + 83996.85*L197/10)+56*COS(5.24 + 71430.7*L197/10)+49*COS(3.25 + 2544.31*L197/10)+47*COS(2.58 + 775.52*L197/10)+45*COS(5.54 + 9437.76*L197/10)+43*COS(6.01 + 6275.96*L197/10)+39*COS(5.36 + 4694*L197/10)+38*COS(2.39 + 8827.39*L197/10)+37*COS(0.83 + 19651.05*L197/10)+37*COS(4.9 + 12139.55*L197/10)+36*COS(1.67 + 12036.46*L197/10)+35*COS(1.84 + 2942.46*L197/10)+33*COS(0.24 + 7084.9*L197/10)+32*COS(0.18 + 5088.63*L197/10)+32*COS(1.78 + 398.15*L197/10)+28*COS(1.21 + 6286.6*L197/10)+28*COS(1.9 + 6279.55*L197/10)+26*COS(4.59 + 10447.39*L197/10) +24.6*COS(3.787 + 8429.241*L197/10)+23.6*COS(0.269 + 796.3*L197/10)+27.8*COS(1.899 + 6279.55*L197/10)+23.9*COS(4.996 + 5856.48*L197/10)+20.3*COS(4.653 + 2146.165*L197/10))/100000000 + (103019*COS(1.10749 + 6283.07585*L197/10) +1721*COS(1.0644 + 12566.1517*L197/10) +702*COS(3.142 + 0*L197/10) +32*COS(1.02 + 18849.23*L197/10) +31*COS(2.84 + 5507.55*L197/10) +25*COS(1.32 + 5223.69*L197/10) +18*COS(1.42 + 1577.34*L197/10) +10*COS(5.91 + 10977.08*L197/10) +9*COS(1.42 + 6275.96*L197/10) +9*COS(0.27 + 5486.78*L197/10))*L197/1000000000  + (4359*COS(5.7846 + 6283.0758*L197/10)*L197^2+124*COS(5.579 + 12566.152*L197/10)*L197^2)/10000000000</f>
        <v>1.01642850131306</v>
      </c>
      <c r="AE197" s="10" t="n">
        <f aca="false">2*959.63/AD197</f>
        <v>1888.23906208909</v>
      </c>
      <c r="AF197" s="0"/>
      <c r="AG197" s="0"/>
    </row>
    <row r="198" customFormat="false" ht="12.8" hidden="false" customHeight="false" outlineLevel="0" collapsed="false">
      <c r="D198" s="28" t="n">
        <f aca="false">K198-INT(275*E198/9)+IF($A$8="leap year",1,2)*INT((E198+9)/12)+30</f>
        <v>16</v>
      </c>
      <c r="E198" s="28" t="n">
        <f aca="false">IF(K198&lt;32,1,INT(9*(IF($A$8="leap year",1,2)+K198)/275+0.98))</f>
        <v>7</v>
      </c>
      <c r="F198" s="20" t="n">
        <f aca="false">ASIN(Y198)*180/PI()</f>
        <v>45.4674206503298</v>
      </c>
      <c r="G198" s="21" t="n">
        <f aca="false">F198+1.02/(TAN($A$10*(F198+10.3/(F198+5.11)))*60)</f>
        <v>45.4840270223787</v>
      </c>
      <c r="H198" s="21" t="n">
        <f aca="false">IF(X198&gt;180,AB198-180,AB198+180)</f>
        <v>246.0564017503</v>
      </c>
      <c r="I198" s="13" t="n">
        <f aca="false">IF(ABS(4*(N198-0.0057183-V198))&lt;20,4*(N198-0.0057183-V198),4*(N198-0.0057183-V198-360))</f>
        <v>-6.13675674507743</v>
      </c>
      <c r="J198" s="29" t="n">
        <f aca="false">INT(365.25*(IF(E198&gt;2,$A$5,$A$5-1)+4716))+INT(30.6001*(IF(E198&lt;3,E198+12,E198)+1))+D198+$C$2/24+2-INT(IF(E198&gt;2,$A$5,$A$5-1)/100)+INT(INT(IF(E198&gt;2,$A$5,$A$5-1)/100)/4)-1524.5</f>
        <v>2459777.125</v>
      </c>
      <c r="K198" s="7" t="n">
        <v>197</v>
      </c>
      <c r="L198" s="30" t="n">
        <f aca="false">(J198-2451545)/36525</f>
        <v>0.225383299110198</v>
      </c>
      <c r="M198" s="6" t="n">
        <f aca="false">MOD(357.5291 + 35999.0503*L198 - 0.0001559*L198^2 - 0.00000048*L198^3,360)</f>
        <v>191.113813523136</v>
      </c>
      <c r="N198" s="6" t="n">
        <f aca="false">MOD(280.46645 + 36000.76983*L198 + 0.0003032*L198^2,360)</f>
        <v>114.438740194142</v>
      </c>
      <c r="O198" s="6" t="n">
        <f aca="false"> MOD((1.9146 - 0.004817*L198 - 0.000014*L198^2)*SIN(M198*$A$10) + (0.019993 - 0.000101*L198)*SIN(2*M198*$A$10) + 0.00029*SIN(3*M198*$A$10),360)</f>
        <v>359.638548997116</v>
      </c>
      <c r="P198" s="6" t="n">
        <f aca="false">MOD(N198+O198,360)</f>
        <v>114.077289191259</v>
      </c>
      <c r="Q198" s="31" t="n">
        <f aca="false">COS(P198*$A$10)</f>
        <v>-0.407968600573289</v>
      </c>
      <c r="R198" s="7" t="n">
        <f aca="false">COS((23.4393-46.815*L198/3600)*$A$10)*SIN(P198*$A$10)</f>
        <v>0.837675935220571</v>
      </c>
      <c r="S198" s="7" t="n">
        <f aca="false">SIN((23.4393-46.815*L198/3600)*$A$10)*SIN(P198*$A$10)</f>
        <v>0.363126215658707</v>
      </c>
      <c r="T198" s="31" t="n">
        <f aca="false">SQRT(1-S198^2)</f>
        <v>0.93173995916317</v>
      </c>
      <c r="U198" s="6" t="n">
        <f aca="false">ATAN(S198/T198)/$A$10</f>
        <v>21.2923122235213</v>
      </c>
      <c r="V198" s="6" t="n">
        <f aca="false">IF(2*ATAN(R198/(Q198+T198))/$A$10&gt;0, 2*ATAN(R198/(Q198+T198))/$A$10, 2*ATAN(R198/(Q198+T198))/$A$10+360)</f>
        <v>115.967211080412</v>
      </c>
      <c r="W198" s="6" t="n">
        <f aca="false"> MOD(280.46061837 + 360.98564736629*(J198-2451545) + 0.000387933*L198^2 - L198^3/3871000010  + $B$7,360)</f>
        <v>159.43296329584</v>
      </c>
      <c r="X198" s="6" t="n">
        <f aca="false">IF(W198-V198&gt;0,W198-V198,W198-V198+360)</f>
        <v>43.4657522154282</v>
      </c>
      <c r="Y198" s="31" t="n">
        <f aca="false">SIN($A$10*$B$5)*SIN(U198*$A$10) +COS($A$10*$B$5)* COS(U198*$A$10)*COS(X198*$A$10)</f>
        <v>0.71285178500274</v>
      </c>
      <c r="Z198" s="6" t="n">
        <f aca="false">SIN($A$10*X198)</f>
        <v>0.687920869936884</v>
      </c>
      <c r="AA198" s="6" t="n">
        <f aca="false">COS($A$10*X198)*SIN($A$10*$B$5) - TAN($A$10*U198)*COS($A$10*$B$5)</f>
        <v>0.305471035246717</v>
      </c>
      <c r="AB198" s="6" t="n">
        <f aca="false">IF(OR(AND(Z198*AA198&gt;0), AND(Z198&lt;0,AA198&gt;0)), MOD(ATAN2(AA198,Z198)/$A$10+360,360),  ATAN2(AA198,Z198)/$A$10)</f>
        <v>66.0564017503005</v>
      </c>
      <c r="AC198" s="16" t="n">
        <f aca="false">P198-P197</f>
        <v>0.953923142003873</v>
      </c>
      <c r="AD198" s="17" t="n">
        <f aca="false">(100013989+1670700*COS(3.0984635 + 6283.07585*L198/10)+13956*COS(3.05525 + 12566.1517*L198/10)+3084*COS(5.1985 + 77713.7715*L198/10) +1628*COS(1.1739 + 5753.3849*L198/10)+1576*COS(2.8469 + 7860.4194*L198/10)+925*COS(5.453 + 11506.77*L198/10)+542*COS(4.564 + 3930.21*L198/10)+472*COS(3.661 + 5884.927*L198/10)+346*COS(0.964 + 5507.553*L198/10)+329*COS(5.9 + 5223.694*L198/10)+307*COS(0.299 + 5573.143*L198/10)+243*COS(4.273 + 11790.629*L198/10)+212*COS(5.847 + 1577.344*L198/10)+186*COS(5.022 + 10977.079*L198/10)+175*COS(3.012 + 18849.228*L198/10)+110*COS(5.055 + 5486.778*L198/10)+98*COS(0.89 + 6069.78*L198/10)+86*COS(5.69 + 15720.84*L198/10)+86*COS(1.27 + 161000.69*L198/10)+65*COS(0.27 + 17260.15*L198/10)+63*COS(0.92 + 529.69*L198/10)+57*COS(2.01 + 83996.85*L198/10)+56*COS(5.24 + 71430.7*L198/10)+49*COS(3.25 + 2544.31*L198/10)+47*COS(2.58 + 775.52*L198/10)+45*COS(5.54 + 9437.76*L198/10)+43*COS(6.01 + 6275.96*L198/10)+39*COS(5.36 + 4694*L198/10)+38*COS(2.39 + 8827.39*L198/10)+37*COS(0.83 + 19651.05*L198/10)+37*COS(4.9 + 12139.55*L198/10)+36*COS(1.67 + 12036.46*L198/10)+35*COS(1.84 + 2942.46*L198/10)+33*COS(0.24 + 7084.9*L198/10)+32*COS(0.18 + 5088.63*L198/10)+32*COS(1.78 + 398.15*L198/10)+28*COS(1.21 + 6286.6*L198/10)+28*COS(1.9 + 6279.55*L198/10)+26*COS(4.59 + 10447.39*L198/10) +24.6*COS(3.787 + 8429.241*L198/10)+23.6*COS(0.269 + 796.3*L198/10)+27.8*COS(1.899 + 6279.55*L198/10)+23.9*COS(4.996 + 5856.48*L198/10)+20.3*COS(4.653 + 2146.165*L198/10))/100000000 + (103019*COS(1.10749 + 6283.07585*L198/10) +1721*COS(1.0644 + 12566.1517*L198/10) +702*COS(3.142 + 0*L198/10) +32*COS(1.02 + 18849.23*L198/10) +31*COS(2.84 + 5507.55*L198/10) +25*COS(1.32 + 5223.69*L198/10) +18*COS(1.42 + 1577.34*L198/10) +10*COS(5.91 + 10977.08*L198/10) +9*COS(1.42 + 6275.96*L198/10) +9*COS(0.27 + 5486.78*L198/10))*L198/1000000000  + (4359*COS(5.7846 + 6283.0758*L198/10)*L198^2+124*COS(5.579 + 12566.152*L198/10)*L198^2)/10000000000</f>
        <v>1.0163811070579</v>
      </c>
      <c r="AE198" s="10" t="n">
        <f aca="false">2*959.63/AD198</f>
        <v>1888.32711142737</v>
      </c>
      <c r="AF198" s="0"/>
      <c r="AG198" s="0"/>
    </row>
    <row r="199" customFormat="false" ht="12.8" hidden="false" customHeight="false" outlineLevel="0" collapsed="false">
      <c r="D199" s="28" t="n">
        <f aca="false">K199-INT(275*E199/9)+IF($A$8="leap year",1,2)*INT((E199+9)/12)+30</f>
        <v>17</v>
      </c>
      <c r="E199" s="28" t="n">
        <f aca="false">IF(K199&lt;32,1,INT(9*(IF($A$8="leap year",1,2)+K199)/275+0.98))</f>
        <v>7</v>
      </c>
      <c r="F199" s="20" t="n">
        <f aca="false">ASIN(Y199)*180/PI()</f>
        <v>45.3486416295095</v>
      </c>
      <c r="G199" s="21" t="n">
        <f aca="false">F199+1.02/(TAN($A$10*(F199+10.3/(F199+5.11)))*60)</f>
        <v>45.3653167340572</v>
      </c>
      <c r="H199" s="21" t="n">
        <f aca="false">IF(X199&gt;180,AB199-180,AB199+180)</f>
        <v>245.88254173464</v>
      </c>
      <c r="I199" s="13" t="n">
        <f aca="false">IF(ABS(4*(N199-0.0057183-V199))&lt;20,4*(N199-0.0057183-V199),4*(N199-0.0057183-V199-360))</f>
        <v>-6.22265219949662</v>
      </c>
      <c r="J199" s="29" t="n">
        <f aca="false">INT(365.25*(IF(E199&gt;2,$A$5,$A$5-1)+4716))+INT(30.6001*(IF(E199&lt;3,E199+12,E199)+1))+D199+$C$2/24+2-INT(IF(E199&gt;2,$A$5,$A$5-1)/100)+INT(INT(IF(E199&gt;2,$A$5,$A$5-1)/100)/4)-1524.5</f>
        <v>2459778.125</v>
      </c>
      <c r="K199" s="7" t="n">
        <v>198</v>
      </c>
      <c r="L199" s="30" t="n">
        <f aca="false">(J199-2451545)/36525</f>
        <v>0.22541067761807</v>
      </c>
      <c r="M199" s="6" t="n">
        <f aca="false">MOD(357.5291 + 35999.0503*L199 - 0.0001559*L199^2 - 0.00000048*L199^3,360)</f>
        <v>192.099413803209</v>
      </c>
      <c r="N199" s="6" t="n">
        <f aca="false">MOD(280.46645 + 36000.76983*L199 + 0.0003032*L199^2,360)</f>
        <v>115.424387558047</v>
      </c>
      <c r="O199" s="6" t="n">
        <f aca="false"> MOD((1.9146 - 0.004817*L199 - 0.000014*L199^2)*SIN(M199*$A$10) + (0.019993 - 0.000101*L199)*SIN(2*M199*$A$10) + 0.00029*SIN(3*M199*$A$10),360)</f>
        <v>359.606925404783</v>
      </c>
      <c r="P199" s="6" t="n">
        <f aca="false">MOD(N199+O199,360)</f>
        <v>115.03131296283</v>
      </c>
      <c r="Q199" s="31" t="n">
        <f aca="false">COS(P199*$A$10)</f>
        <v>-0.423113508768442</v>
      </c>
      <c r="R199" s="7" t="n">
        <f aca="false">COS((23.4393-46.815*L199/3600)*$A$10)*SIN(P199*$A$10)</f>
        <v>0.831327487222864</v>
      </c>
      <c r="S199" s="7" t="n">
        <f aca="false">SIN((23.4393-46.815*L199/3600)*$A$10)*SIN(P199*$A$10)</f>
        <v>0.360374205077689</v>
      </c>
      <c r="T199" s="31" t="n">
        <f aca="false">SQRT(1-S199^2)</f>
        <v>0.932807821748201</v>
      </c>
      <c r="U199" s="6" t="n">
        <f aca="false">ATAN(S199/T199)/$A$10</f>
        <v>21.1231790121525</v>
      </c>
      <c r="V199" s="6" t="n">
        <f aca="false">IF(2*ATAN(R199/(Q199+T199))/$A$10&gt;0, 2*ATAN(R199/(Q199+T199))/$A$10, 2*ATAN(R199/(Q199+T199))/$A$10+360)</f>
        <v>116.974332307921</v>
      </c>
      <c r="W199" s="6" t="n">
        <f aca="false"> MOD(280.46061837 + 360.98564736629*(J199-2451545) + 0.000387933*L199^2 - L199^3/3871000010  + $B$7,360)</f>
        <v>160.418610667344</v>
      </c>
      <c r="X199" s="6" t="n">
        <f aca="false">IF(W199-V199&gt;0,W199-V199,W199-V199+360)</f>
        <v>43.4442783594232</v>
      </c>
      <c r="Y199" s="31" t="n">
        <f aca="false">SIN($A$10*$B$5)*SIN(U199*$A$10) +COS($A$10*$B$5)* COS(U199*$A$10)*COS(X199*$A$10)</f>
        <v>0.711396369222238</v>
      </c>
      <c r="Z199" s="6" t="n">
        <f aca="false">SIN($A$10*X199)</f>
        <v>0.687648804776924</v>
      </c>
      <c r="AA199" s="6" t="n">
        <f aca="false">COS($A$10*X199)*SIN($A$10*$B$5) - TAN($A$10*U199)*COS($A$10*$B$5)</f>
        <v>0.307851665325502</v>
      </c>
      <c r="AB199" s="6" t="n">
        <f aca="false">IF(OR(AND(Z199*AA199&gt;0), AND(Z199&lt;0,AA199&gt;0)), MOD(ATAN2(AA199,Z199)/$A$10+360,360),  ATAN2(AA199,Z199)/$A$10)</f>
        <v>65.8825417346399</v>
      </c>
      <c r="AC199" s="16" t="n">
        <f aca="false">P199-P198</f>
        <v>0.954023771571372</v>
      </c>
      <c r="AD199" s="17" t="n">
        <f aca="false">(100013989+1670700*COS(3.0984635 + 6283.07585*L199/10)+13956*COS(3.05525 + 12566.1517*L199/10)+3084*COS(5.1985 + 77713.7715*L199/10) +1628*COS(1.1739 + 5753.3849*L199/10)+1576*COS(2.8469 + 7860.4194*L199/10)+925*COS(5.453 + 11506.77*L199/10)+542*COS(4.564 + 3930.21*L199/10)+472*COS(3.661 + 5884.927*L199/10)+346*COS(0.964 + 5507.553*L199/10)+329*COS(5.9 + 5223.694*L199/10)+307*COS(0.299 + 5573.143*L199/10)+243*COS(4.273 + 11790.629*L199/10)+212*COS(5.847 + 1577.344*L199/10)+186*COS(5.022 + 10977.079*L199/10)+175*COS(3.012 + 18849.228*L199/10)+110*COS(5.055 + 5486.778*L199/10)+98*COS(0.89 + 6069.78*L199/10)+86*COS(5.69 + 15720.84*L199/10)+86*COS(1.27 + 161000.69*L199/10)+65*COS(0.27 + 17260.15*L199/10)+63*COS(0.92 + 529.69*L199/10)+57*COS(2.01 + 83996.85*L199/10)+56*COS(5.24 + 71430.7*L199/10)+49*COS(3.25 + 2544.31*L199/10)+47*COS(2.58 + 775.52*L199/10)+45*COS(5.54 + 9437.76*L199/10)+43*COS(6.01 + 6275.96*L199/10)+39*COS(5.36 + 4694*L199/10)+38*COS(2.39 + 8827.39*L199/10)+37*COS(0.83 + 19651.05*L199/10)+37*COS(4.9 + 12139.55*L199/10)+36*COS(1.67 + 12036.46*L199/10)+35*COS(1.84 + 2942.46*L199/10)+33*COS(0.24 + 7084.9*L199/10)+32*COS(0.18 + 5088.63*L199/10)+32*COS(1.78 + 398.15*L199/10)+28*COS(1.21 + 6286.6*L199/10)+28*COS(1.9 + 6279.55*L199/10)+26*COS(4.59 + 10447.39*L199/10) +24.6*COS(3.787 + 8429.241*L199/10)+23.6*COS(0.269 + 796.3*L199/10)+27.8*COS(1.899 + 6279.55*L199/10)+23.9*COS(4.996 + 5856.48*L199/10)+20.3*COS(4.653 + 2146.165*L199/10))/100000000 + (103019*COS(1.10749 + 6283.07585*L199/10) +1721*COS(1.0644 + 12566.1517*L199/10) +702*COS(3.142 + 0*L199/10) +32*COS(1.02 + 18849.23*L199/10) +31*COS(2.84 + 5507.55*L199/10) +25*COS(1.32 + 5223.69*L199/10) +18*COS(1.42 + 1577.34*L199/10) +10*COS(5.91 + 10977.08*L199/10) +9*COS(1.42 + 6275.96*L199/10) +9*COS(0.27 + 5486.78*L199/10))*L199/1000000000  + (4359*COS(5.7846 + 6283.0758*L199/10)*L199^2+124*COS(5.579 + 12566.152*L199/10)*L199^2)/10000000000</f>
        <v>1.01633019144006</v>
      </c>
      <c r="AE199" s="10" t="n">
        <f aca="false">2*959.63/AD199</f>
        <v>1888.4217119247</v>
      </c>
      <c r="AF199" s="0"/>
      <c r="AG199" s="0"/>
    </row>
    <row r="200" customFormat="false" ht="12.8" hidden="false" customHeight="false" outlineLevel="0" collapsed="false">
      <c r="D200" s="28" t="n">
        <f aca="false">K200-INT(275*E200/9)+IF($A$8="leap year",1,2)*INT((E200+9)/12)+30</f>
        <v>18</v>
      </c>
      <c r="E200" s="28" t="n">
        <f aca="false">IF(K200&lt;32,1,INT(9*(IF($A$8="leap year",1,2)+K200)/275+0.98))</f>
        <v>7</v>
      </c>
      <c r="F200" s="20" t="n">
        <f aca="false">ASIN(Y200)*180/PI()</f>
        <v>45.2236910400517</v>
      </c>
      <c r="G200" s="21" t="n">
        <f aca="false">F200+1.02/(TAN($A$10*(F200+10.3/(F200+5.11)))*60)</f>
        <v>45.2404387480304</v>
      </c>
      <c r="H200" s="21" t="n">
        <f aca="false">IF(X200&gt;180,AB200-180,AB200+180)</f>
        <v>245.706347696581</v>
      </c>
      <c r="I200" s="13" t="n">
        <f aca="false">IF(ABS(4*(N200-0.0057183-V200))&lt;20,4*(N200-0.0057183-V200),4*(N200-0.0057183-V200-360))</f>
        <v>-6.29966985775297</v>
      </c>
      <c r="J200" s="29" t="n">
        <f aca="false">INT(365.25*(IF(E200&gt;2,$A$5,$A$5-1)+4716))+INT(30.6001*(IF(E200&lt;3,E200+12,E200)+1))+D200+$C$2/24+2-INT(IF(E200&gt;2,$A$5,$A$5-1)/100)+INT(INT(IF(E200&gt;2,$A$5,$A$5-1)/100)/4)-1524.5</f>
        <v>2459779.125</v>
      </c>
      <c r="K200" s="7" t="n">
        <v>199</v>
      </c>
      <c r="L200" s="30" t="n">
        <f aca="false">(J200-2451545)/36525</f>
        <v>0.225438056125941</v>
      </c>
      <c r="M200" s="6" t="n">
        <f aca="false">MOD(357.5291 + 35999.0503*L200 - 0.0001559*L200^2 - 0.00000048*L200^3,360)</f>
        <v>193.085014083281</v>
      </c>
      <c r="N200" s="6" t="n">
        <f aca="false">MOD(280.46645 + 36000.76983*L200 + 0.0003032*L200^2,360)</f>
        <v>116.410034921955</v>
      </c>
      <c r="O200" s="6" t="n">
        <f aca="false"> MOD((1.9146 - 0.004817*L200 - 0.000014*L200^2)*SIN(M200*$A$10) + (0.019993 - 0.000101*L200)*SIN(2*M200*$A$10) + 0.00029*SIN(3*M200*$A$10),360)</f>
        <v>359.575411268075</v>
      </c>
      <c r="P200" s="6" t="n">
        <f aca="false">MOD(N200+O200,360)</f>
        <v>115.985446190031</v>
      </c>
      <c r="Q200" s="31" t="n">
        <f aca="false">COS(P200*$A$10)</f>
        <v>-0.438142828263416</v>
      </c>
      <c r="R200" s="7" t="n">
        <f aca="false">COS((23.4393-46.815*L200/3600)*$A$10)*SIN(P200*$A$10)</f>
        <v>0.824747790176877</v>
      </c>
      <c r="S200" s="7" t="n">
        <f aca="false">SIN((23.4393-46.815*L200/3600)*$A$10)*SIN(P200*$A$10)</f>
        <v>0.357521949871184</v>
      </c>
      <c r="T200" s="31" t="n">
        <f aca="false">SQRT(1-S200^2)</f>
        <v>0.933904735698619</v>
      </c>
      <c r="U200" s="6" t="n">
        <f aca="false">ATAN(S200/T200)/$A$10</f>
        <v>20.9480882542344</v>
      </c>
      <c r="V200" s="6" t="n">
        <f aca="false">IF(2*ATAN(R200/(Q200+T200))/$A$10&gt;0, 2*ATAN(R200/(Q200+T200))/$A$10, 2*ATAN(R200/(Q200+T200))/$A$10+360)</f>
        <v>117.979234086393</v>
      </c>
      <c r="W200" s="6" t="n">
        <f aca="false"> MOD(280.46061837 + 360.98564736629*(J200-2451545) + 0.000387933*L200^2 - L200^3/3871000010  + $B$7,360)</f>
        <v>161.404258038383</v>
      </c>
      <c r="X200" s="6" t="n">
        <f aca="false">IF(W200-V200&gt;0,W200-V200,W200-V200+360)</f>
        <v>43.4250239519895</v>
      </c>
      <c r="Y200" s="31" t="n">
        <f aca="false">SIN($A$10*$B$5)*SIN(U200*$A$10) +COS($A$10*$B$5)* COS(U200*$A$10)*COS(X200*$A$10)</f>
        <v>0.709862032710585</v>
      </c>
      <c r="Z200" s="6" t="n">
        <f aca="false">SIN($A$10*X200)</f>
        <v>0.687404777007875</v>
      </c>
      <c r="AA200" s="6" t="n">
        <f aca="false">COS($A$10*X200)*SIN($A$10*$B$5) - TAN($A$10*U200)*COS($A$10*$B$5)</f>
        <v>0.310283480329612</v>
      </c>
      <c r="AB200" s="6" t="n">
        <f aca="false">IF(OR(AND(Z200*AA200&gt;0), AND(Z200&lt;0,AA200&gt;0)), MOD(ATAN2(AA200,Z200)/$A$10+360,360),  ATAN2(AA200,Z200)/$A$10)</f>
        <v>65.7063476965813</v>
      </c>
      <c r="AC200" s="16" t="n">
        <f aca="false">P200-P199</f>
        <v>0.954133227200543</v>
      </c>
      <c r="AD200" s="17" t="n">
        <f aca="false">(100013989+1670700*COS(3.0984635 + 6283.07585*L200/10)+13956*COS(3.05525 + 12566.1517*L200/10)+3084*COS(5.1985 + 77713.7715*L200/10) +1628*COS(1.1739 + 5753.3849*L200/10)+1576*COS(2.8469 + 7860.4194*L200/10)+925*COS(5.453 + 11506.77*L200/10)+542*COS(4.564 + 3930.21*L200/10)+472*COS(3.661 + 5884.927*L200/10)+346*COS(0.964 + 5507.553*L200/10)+329*COS(5.9 + 5223.694*L200/10)+307*COS(0.299 + 5573.143*L200/10)+243*COS(4.273 + 11790.629*L200/10)+212*COS(5.847 + 1577.344*L200/10)+186*COS(5.022 + 10977.079*L200/10)+175*COS(3.012 + 18849.228*L200/10)+110*COS(5.055 + 5486.778*L200/10)+98*COS(0.89 + 6069.78*L200/10)+86*COS(5.69 + 15720.84*L200/10)+86*COS(1.27 + 161000.69*L200/10)+65*COS(0.27 + 17260.15*L200/10)+63*COS(0.92 + 529.69*L200/10)+57*COS(2.01 + 83996.85*L200/10)+56*COS(5.24 + 71430.7*L200/10)+49*COS(3.25 + 2544.31*L200/10)+47*COS(2.58 + 775.52*L200/10)+45*COS(5.54 + 9437.76*L200/10)+43*COS(6.01 + 6275.96*L200/10)+39*COS(5.36 + 4694*L200/10)+38*COS(2.39 + 8827.39*L200/10)+37*COS(0.83 + 19651.05*L200/10)+37*COS(4.9 + 12139.55*L200/10)+36*COS(1.67 + 12036.46*L200/10)+35*COS(1.84 + 2942.46*L200/10)+33*COS(0.24 + 7084.9*L200/10)+32*COS(0.18 + 5088.63*L200/10)+32*COS(1.78 + 398.15*L200/10)+28*COS(1.21 + 6286.6*L200/10)+28*COS(1.9 + 6279.55*L200/10)+26*COS(4.59 + 10447.39*L200/10) +24.6*COS(3.787 + 8429.241*L200/10)+23.6*COS(0.269 + 796.3*L200/10)+27.8*COS(1.899 + 6279.55*L200/10)+23.9*COS(4.996 + 5856.48*L200/10)+20.3*COS(4.653 + 2146.165*L200/10))/100000000 + (103019*COS(1.10749 + 6283.07585*L200/10) +1721*COS(1.0644 + 12566.1517*L200/10) +702*COS(3.142 + 0*L200/10) +32*COS(1.02 + 18849.23*L200/10) +31*COS(2.84 + 5507.55*L200/10) +25*COS(1.32 + 5223.69*L200/10) +18*COS(1.42 + 1577.34*L200/10) +10*COS(5.91 + 10977.08*L200/10) +9*COS(1.42 + 6275.96*L200/10) +9*COS(0.27 + 5486.78*L200/10))*L200/1000000000  + (4359*COS(5.7846 + 6283.0758*L200/10)*L200^2+124*COS(5.579 + 12566.152*L200/10)*L200^2)/10000000000</f>
        <v>1.01627550562846</v>
      </c>
      <c r="AE200" s="10" t="n">
        <f aca="false">2*959.63/AD200</f>
        <v>1888.52332794653</v>
      </c>
      <c r="AF200" s="0"/>
      <c r="AG200" s="0"/>
    </row>
    <row r="201" customFormat="false" ht="12.8" hidden="false" customHeight="false" outlineLevel="0" collapsed="false">
      <c r="D201" s="28" t="n">
        <f aca="false">K201-INT(275*E201/9)+IF($A$8="leap year",1,2)*INT((E201+9)/12)+30</f>
        <v>19</v>
      </c>
      <c r="E201" s="28" t="n">
        <f aca="false">IF(K201&lt;32,1,INT(9*(IF($A$8="leap year",1,2)+K201)/275+0.98))</f>
        <v>7</v>
      </c>
      <c r="F201" s="20" t="n">
        <f aca="false">ASIN(Y201)*180/PI()</f>
        <v>45.0925771581796</v>
      </c>
      <c r="G201" s="21" t="n">
        <f aca="false">F201+1.02/(TAN($A$10*(F201+10.3/(F201+5.11)))*60)</f>
        <v>45.1094013840547</v>
      </c>
      <c r="H201" s="21" t="n">
        <f aca="false">IF(X201&gt;180,AB201-180,AB201+180)</f>
        <v>245.527997576302</v>
      </c>
      <c r="I201" s="13" t="n">
        <f aca="false">IF(ABS(4*(N201-0.0057183-V201))&lt;20,4*(N201-0.0057183-V201),4*(N201-0.0057183-V201-360))</f>
        <v>-6.36763317594722</v>
      </c>
      <c r="J201" s="29" t="n">
        <f aca="false">INT(365.25*(IF(E201&gt;2,$A$5,$A$5-1)+4716))+INT(30.6001*(IF(E201&lt;3,E201+12,E201)+1))+D201+$C$2/24+2-INT(IF(E201&gt;2,$A$5,$A$5-1)/100)+INT(INT(IF(E201&gt;2,$A$5,$A$5-1)/100)/4)-1524.5</f>
        <v>2459780.125</v>
      </c>
      <c r="K201" s="7" t="n">
        <v>200</v>
      </c>
      <c r="L201" s="30" t="n">
        <f aca="false">(J201-2451545)/36525</f>
        <v>0.225465434633812</v>
      </c>
      <c r="M201" s="6" t="n">
        <f aca="false">MOD(357.5291 + 35999.0503*L201 - 0.0001559*L201^2 - 0.00000048*L201^3,360)</f>
        <v>194.070614363352</v>
      </c>
      <c r="N201" s="6" t="n">
        <f aca="false">MOD(280.46645 + 36000.76983*L201 + 0.0003032*L201^2,360)</f>
        <v>117.395682285864</v>
      </c>
      <c r="O201" s="6" t="n">
        <f aca="false"> MOD((1.9146 - 0.004817*L201 - 0.000014*L201^2)*SIN(M201*$A$10) + (0.019993 - 0.000101*L201)*SIN(2*M201*$A$10) + 0.00029*SIN(3*M201*$A$10),360)</f>
        <v>359.544015388178</v>
      </c>
      <c r="P201" s="6" t="n">
        <f aca="false">MOD(N201+O201,360)</f>
        <v>116.939697674041</v>
      </c>
      <c r="Q201" s="31" t="n">
        <f aca="false">COS(P201*$A$10)</f>
        <v>-0.45305248714919</v>
      </c>
      <c r="R201" s="7" t="n">
        <f aca="false">COS((23.4393-46.815*L201/3600)*$A$10)*SIN(P201*$A$10)</f>
        <v>0.817938525812439</v>
      </c>
      <c r="S201" s="7" t="n">
        <f aca="false">SIN((23.4393-46.815*L201/3600)*$A$10)*SIN(P201*$A$10)</f>
        <v>0.354570179061504</v>
      </c>
      <c r="T201" s="31" t="n">
        <f aca="false">SQRT(1-S201^2)</f>
        <v>0.935029404949541</v>
      </c>
      <c r="U201" s="6" t="n">
        <f aca="false">ATAN(S201/T201)/$A$10</f>
        <v>20.7671039539513</v>
      </c>
      <c r="V201" s="6" t="n">
        <f aca="false">IF(2*ATAN(R201/(Q201+T201))/$A$10&gt;0, 2*ATAN(R201/(Q201+T201))/$A$10, 2*ATAN(R201/(Q201+T201))/$A$10+360)</f>
        <v>118.98187227985</v>
      </c>
      <c r="W201" s="6" t="n">
        <f aca="false"> MOD(280.46061837 + 360.98564736629*(J201-2451545) + 0.000387933*L201^2 - L201^3/3871000010  + $B$7,360)</f>
        <v>162.389905409422</v>
      </c>
      <c r="X201" s="6" t="n">
        <f aca="false">IF(W201-V201&gt;0,W201-V201,W201-V201+360)</f>
        <v>43.4080331295714</v>
      </c>
      <c r="Y201" s="31" t="n">
        <f aca="false">SIN($A$10*$B$5)*SIN(U201*$A$10) +COS($A$10*$B$5)* COS(U201*$A$10)*COS(X201*$A$10)</f>
        <v>0.708248383979897</v>
      </c>
      <c r="Z201" s="6" t="n">
        <f aca="false">SIN($A$10*X201)</f>
        <v>0.68718937313318</v>
      </c>
      <c r="AA201" s="6" t="n">
        <f aca="false">COS($A$10*X201)*SIN($A$10*$B$5) - TAN($A$10*U201)*COS($A$10*$B$5)</f>
        <v>0.312764795041631</v>
      </c>
      <c r="AB201" s="6" t="n">
        <f aca="false">IF(OR(AND(Z201*AA201&gt;0), AND(Z201&lt;0,AA201&gt;0)), MOD(ATAN2(AA201,Z201)/$A$10+360,360),  ATAN2(AA201,Z201)/$A$10)</f>
        <v>65.5279975763023</v>
      </c>
      <c r="AC201" s="16" t="n">
        <f aca="false">P201-P200</f>
        <v>0.954251484010797</v>
      </c>
      <c r="AD201" s="17" t="n">
        <f aca="false">(100013989+1670700*COS(3.0984635 + 6283.07585*L201/10)+13956*COS(3.05525 + 12566.1517*L201/10)+3084*COS(5.1985 + 77713.7715*L201/10) +1628*COS(1.1739 + 5753.3849*L201/10)+1576*COS(2.8469 + 7860.4194*L201/10)+925*COS(5.453 + 11506.77*L201/10)+542*COS(4.564 + 3930.21*L201/10)+472*COS(3.661 + 5884.927*L201/10)+346*COS(0.964 + 5507.553*L201/10)+329*COS(5.9 + 5223.694*L201/10)+307*COS(0.299 + 5573.143*L201/10)+243*COS(4.273 + 11790.629*L201/10)+212*COS(5.847 + 1577.344*L201/10)+186*COS(5.022 + 10977.079*L201/10)+175*COS(3.012 + 18849.228*L201/10)+110*COS(5.055 + 5486.778*L201/10)+98*COS(0.89 + 6069.78*L201/10)+86*COS(5.69 + 15720.84*L201/10)+86*COS(1.27 + 161000.69*L201/10)+65*COS(0.27 + 17260.15*L201/10)+63*COS(0.92 + 529.69*L201/10)+57*COS(2.01 + 83996.85*L201/10)+56*COS(5.24 + 71430.7*L201/10)+49*COS(3.25 + 2544.31*L201/10)+47*COS(2.58 + 775.52*L201/10)+45*COS(5.54 + 9437.76*L201/10)+43*COS(6.01 + 6275.96*L201/10)+39*COS(5.36 + 4694*L201/10)+38*COS(2.39 + 8827.39*L201/10)+37*COS(0.83 + 19651.05*L201/10)+37*COS(4.9 + 12139.55*L201/10)+36*COS(1.67 + 12036.46*L201/10)+35*COS(1.84 + 2942.46*L201/10)+33*COS(0.24 + 7084.9*L201/10)+32*COS(0.18 + 5088.63*L201/10)+32*COS(1.78 + 398.15*L201/10)+28*COS(1.21 + 6286.6*L201/10)+28*COS(1.9 + 6279.55*L201/10)+26*COS(4.59 + 10447.39*L201/10) +24.6*COS(3.787 + 8429.241*L201/10)+23.6*COS(0.269 + 796.3*L201/10)+27.8*COS(1.899 + 6279.55*L201/10)+23.9*COS(4.996 + 5856.48*L201/10)+20.3*COS(4.653 + 2146.165*L201/10))/100000000 + (103019*COS(1.10749 + 6283.07585*L201/10) +1721*COS(1.0644 + 12566.1517*L201/10) +702*COS(3.142 + 0*L201/10) +32*COS(1.02 + 18849.23*L201/10) +31*COS(2.84 + 5507.55*L201/10) +25*COS(1.32 + 5223.69*L201/10) +18*COS(1.42 + 1577.34*L201/10) +10*COS(5.91 + 10977.08*L201/10) +9*COS(1.42 + 6275.96*L201/10) +9*COS(0.27 + 5486.78*L201/10))*L201/1000000000  + (4359*COS(5.7846 + 6283.0758*L201/10)*L201^2+124*COS(5.579 + 12566.152*L201/10)*L201^2)/10000000000</f>
        <v>1.01621676707614</v>
      </c>
      <c r="AE201" s="10" t="n">
        <f aca="false">2*959.63/AD201</f>
        <v>1888.63248686803</v>
      </c>
      <c r="AF201" s="0"/>
      <c r="AG201" s="0"/>
    </row>
    <row r="202" customFormat="false" ht="12.8" hidden="false" customHeight="false" outlineLevel="0" collapsed="false">
      <c r="D202" s="28" t="n">
        <f aca="false">K202-INT(275*E202/9)+IF($A$8="leap year",1,2)*INT((E202+9)/12)+30</f>
        <v>20</v>
      </c>
      <c r="E202" s="28" t="n">
        <f aca="false">IF(K202&lt;32,1,INT(9*(IF($A$8="leap year",1,2)+K202)/275+0.98))</f>
        <v>7</v>
      </c>
      <c r="F202" s="20" t="n">
        <f aca="false">ASIN(Y202)*180/PI()</f>
        <v>44.9553118370065</v>
      </c>
      <c r="G202" s="21" t="n">
        <f aca="false">F202+1.02/(TAN($A$10*(F202+10.3/(F202+5.11)))*60)</f>
        <v>44.9722165397095</v>
      </c>
      <c r="H202" s="21" t="n">
        <f aca="false">IF(X202&gt;180,AB202-180,AB202+180)</f>
        <v>245.347667338979</v>
      </c>
      <c r="I202" s="13" t="n">
        <f aca="false">IF(ABS(4*(N202-0.0057183-V202))&lt;20,4*(N202-0.0057183-V202),4*(N202-0.0057183-V202-360))</f>
        <v>-6.42637881501344</v>
      </c>
      <c r="J202" s="29" t="n">
        <f aca="false">INT(365.25*(IF(E202&gt;2,$A$5,$A$5-1)+4716))+INT(30.6001*(IF(E202&lt;3,E202+12,E202)+1))+D202+$C$2/24+2-INT(IF(E202&gt;2,$A$5,$A$5-1)/100)+INT(INT(IF(E202&gt;2,$A$5,$A$5-1)/100)/4)-1524.5</f>
        <v>2459781.125</v>
      </c>
      <c r="K202" s="7" t="n">
        <v>201</v>
      </c>
      <c r="L202" s="30" t="n">
        <f aca="false">(J202-2451545)/36525</f>
        <v>0.225492813141684</v>
      </c>
      <c r="M202" s="6" t="n">
        <f aca="false">MOD(357.5291 + 35999.0503*L202 - 0.0001559*L202^2 - 0.00000048*L202^3,360)</f>
        <v>195.056214643424</v>
      </c>
      <c r="N202" s="6" t="n">
        <f aca="false">MOD(280.46645 + 36000.76983*L202 + 0.0003032*L202^2,360)</f>
        <v>118.38132964977</v>
      </c>
      <c r="O202" s="6" t="n">
        <f aca="false"> MOD((1.9146 - 0.004817*L202 - 0.000014*L202^2)*SIN(M202*$A$10) + (0.019993 - 0.000101*L202)*SIN(2*M202*$A$10) + 0.00029*SIN(3*M202*$A$10),360)</f>
        <v>359.512746539378</v>
      </c>
      <c r="P202" s="6" t="n">
        <f aca="false">MOD(N202+O202,360)</f>
        <v>117.894076189148</v>
      </c>
      <c r="Q202" s="31" t="n">
        <f aca="false">COS(P202*$A$10)</f>
        <v>-0.467838439228065</v>
      </c>
      <c r="R202" s="7" t="n">
        <f aca="false">COS((23.4393-46.815*L202/3600)*$A$10)*SIN(P202*$A$10)</f>
        <v>0.810901432431752</v>
      </c>
      <c r="S202" s="7" t="n">
        <f aca="false">SIN((23.4393-46.815*L202/3600)*$A$10)*SIN(P202*$A$10)</f>
        <v>0.351519646194606</v>
      </c>
      <c r="T202" s="31" t="n">
        <f aca="false">SQRT(1-S202^2)</f>
        <v>0.936180505212119</v>
      </c>
      <c r="U202" s="6" t="n">
        <f aca="false">ATAN(S202/T202)/$A$10</f>
        <v>20.5802916644801</v>
      </c>
      <c r="V202" s="6" t="n">
        <f aca="false">IF(2*ATAN(R202/(Q202+T202))/$A$10&gt;0, 2*ATAN(R202/(Q202+T202))/$A$10, 2*ATAN(R202/(Q202+T202))/$A$10+360)</f>
        <v>119.982206053523</v>
      </c>
      <c r="W202" s="6" t="n">
        <f aca="false"> MOD(280.46061837 + 360.98564736629*(J202-2451545) + 0.000387933*L202^2 - L202^3/3871000010  + $B$7,360)</f>
        <v>163.375552780926</v>
      </c>
      <c r="X202" s="6" t="n">
        <f aca="false">IF(W202-V202&gt;0,W202-V202,W202-V202+360)</f>
        <v>43.3933467274027</v>
      </c>
      <c r="Y202" s="31" t="n">
        <f aca="false">SIN($A$10*$B$5)*SIN(U202*$A$10) +COS($A$10*$B$5)* COS(U202*$A$10)*COS(X202*$A$10)</f>
        <v>0.706555054284809</v>
      </c>
      <c r="Z202" s="6" t="n">
        <f aca="false">SIN($A$10*X202)</f>
        <v>0.687003135222203</v>
      </c>
      <c r="AA202" s="6" t="n">
        <f aca="false">COS($A$10*X202)*SIN($A$10*$B$5) - TAN($A$10*U202)*COS($A$10*$B$5)</f>
        <v>0.315293934739804</v>
      </c>
      <c r="AB202" s="6" t="n">
        <f aca="false">IF(OR(AND(Z202*AA202&gt;0), AND(Z202&lt;0,AA202&gt;0)), MOD(ATAN2(AA202,Z202)/$A$10+360,360),  ATAN2(AA202,Z202)/$A$10)</f>
        <v>65.3476673389793</v>
      </c>
      <c r="AC202" s="16" t="n">
        <f aca="false">P202-P201</f>
        <v>0.954378515106725</v>
      </c>
      <c r="AD202" s="17" t="n">
        <f aca="false">(100013989+1670700*COS(3.0984635 + 6283.07585*L202/10)+13956*COS(3.05525 + 12566.1517*L202/10)+3084*COS(5.1985 + 77713.7715*L202/10) +1628*COS(1.1739 + 5753.3849*L202/10)+1576*COS(2.8469 + 7860.4194*L202/10)+925*COS(5.453 + 11506.77*L202/10)+542*COS(4.564 + 3930.21*L202/10)+472*COS(3.661 + 5884.927*L202/10)+346*COS(0.964 + 5507.553*L202/10)+329*COS(5.9 + 5223.694*L202/10)+307*COS(0.299 + 5573.143*L202/10)+243*COS(4.273 + 11790.629*L202/10)+212*COS(5.847 + 1577.344*L202/10)+186*COS(5.022 + 10977.079*L202/10)+175*COS(3.012 + 18849.228*L202/10)+110*COS(5.055 + 5486.778*L202/10)+98*COS(0.89 + 6069.78*L202/10)+86*COS(5.69 + 15720.84*L202/10)+86*COS(1.27 + 161000.69*L202/10)+65*COS(0.27 + 17260.15*L202/10)+63*COS(0.92 + 529.69*L202/10)+57*COS(2.01 + 83996.85*L202/10)+56*COS(5.24 + 71430.7*L202/10)+49*COS(3.25 + 2544.31*L202/10)+47*COS(2.58 + 775.52*L202/10)+45*COS(5.54 + 9437.76*L202/10)+43*COS(6.01 + 6275.96*L202/10)+39*COS(5.36 + 4694*L202/10)+38*COS(2.39 + 8827.39*L202/10)+37*COS(0.83 + 19651.05*L202/10)+37*COS(4.9 + 12139.55*L202/10)+36*COS(1.67 + 12036.46*L202/10)+35*COS(1.84 + 2942.46*L202/10)+33*COS(0.24 + 7084.9*L202/10)+32*COS(0.18 + 5088.63*L202/10)+32*COS(1.78 + 398.15*L202/10)+28*COS(1.21 + 6286.6*L202/10)+28*COS(1.9 + 6279.55*L202/10)+26*COS(4.59 + 10447.39*L202/10) +24.6*COS(3.787 + 8429.241*L202/10)+23.6*COS(0.269 + 796.3*L202/10)+27.8*COS(1.899 + 6279.55*L202/10)+23.9*COS(4.996 + 5856.48*L202/10)+20.3*COS(4.653 + 2146.165*L202/10))/100000000 + (103019*COS(1.10749 + 6283.07585*L202/10) +1721*COS(1.0644 + 12566.1517*L202/10) +702*COS(3.142 + 0*L202/10) +32*COS(1.02 + 18849.23*L202/10) +31*COS(2.84 + 5507.55*L202/10) +25*COS(1.32 + 5223.69*L202/10) +18*COS(1.42 + 1577.34*L202/10) +10*COS(5.91 + 10977.08*L202/10) +9*COS(1.42 + 6275.96*L202/10) +9*COS(0.27 + 5486.78*L202/10))*L202/1000000000  + (4359*COS(5.7846 + 6283.0758*L202/10)*L202^2+124*COS(5.579 + 12566.152*L202/10)*L202^2)/10000000000</f>
        <v>1.01615368223858</v>
      </c>
      <c r="AE202" s="10" t="n">
        <f aca="false">2*959.63/AD202</f>
        <v>1888.74973692157</v>
      </c>
      <c r="AF202" s="0"/>
      <c r="AG202" s="0"/>
    </row>
    <row r="203" customFormat="false" ht="12.8" hidden="false" customHeight="false" outlineLevel="0" collapsed="false">
      <c r="D203" s="28" t="n">
        <f aca="false">K203-INT(275*E203/9)+IF($A$8="leap year",1,2)*INT((E203+9)/12)+30</f>
        <v>21</v>
      </c>
      <c r="E203" s="28" t="n">
        <f aca="false">IF(K203&lt;32,1,INT(9*(IF($A$8="leap year",1,2)+K203)/275+0.98))</f>
        <v>7</v>
      </c>
      <c r="F203" s="20" t="n">
        <f aca="false">ASIN(Y203)*180/PI()</f>
        <v>44.8119105146131</v>
      </c>
      <c r="G203" s="21" t="n">
        <f aca="false">F203+1.02/(TAN($A$10*(F203+10.3/(F203+5.11)))*60)</f>
        <v>44.8288996985251</v>
      </c>
      <c r="H203" s="21" t="n">
        <f aca="false">IF(X203&gt;180,AB203-180,AB203+180)</f>
        <v>245.165530625122</v>
      </c>
      <c r="I203" s="13" t="n">
        <f aca="false">IF(ABS(4*(N203-0.0057183-V203))&lt;20,4*(N203-0.0057183-V203),4*(N203-0.0057183-V203-360))</f>
        <v>-6.47575673757171</v>
      </c>
      <c r="J203" s="29" t="n">
        <f aca="false">INT(365.25*(IF(E203&gt;2,$A$5,$A$5-1)+4716))+INT(30.6001*(IF(E203&lt;3,E203+12,E203)+1))+D203+$C$2/24+2-INT(IF(E203&gt;2,$A$5,$A$5-1)/100)+INT(INT(IF(E203&gt;2,$A$5,$A$5-1)/100)/4)-1524.5</f>
        <v>2459782.125</v>
      </c>
      <c r="K203" s="7" t="n">
        <v>202</v>
      </c>
      <c r="L203" s="30" t="n">
        <f aca="false">(J203-2451545)/36525</f>
        <v>0.225520191649555</v>
      </c>
      <c r="M203" s="6" t="n">
        <f aca="false">MOD(357.5291 + 35999.0503*L203 - 0.0001559*L203^2 - 0.00000048*L203^3,360)</f>
        <v>196.041814923496</v>
      </c>
      <c r="N203" s="6" t="n">
        <f aca="false">MOD(280.46645 + 36000.76983*L203 + 0.0003032*L203^2,360)</f>
        <v>119.366977013678</v>
      </c>
      <c r="O203" s="6" t="n">
        <f aca="false"> MOD((1.9146 - 0.004817*L203 - 0.000014*L203^2)*SIN(M203*$A$10) + (0.019993 - 0.000101*L203)*SIN(2*M203*$A$10) + 0.00029*SIN(3*M203*$A$10),360)</f>
        <v>359.481613467041</v>
      </c>
      <c r="P203" s="6" t="n">
        <f aca="false">MOD(N203+O203,360)</f>
        <v>118.848590480719</v>
      </c>
      <c r="Q203" s="31" t="n">
        <f aca="false">COS(P203*$A$10)</f>
        <v>-0.482496664808659</v>
      </c>
      <c r="R203" s="7" t="n">
        <f aca="false">COS((23.4393-46.815*L203/3600)*$A$10)*SIN(P203*$A$10)</f>
        <v>0.803638304685848</v>
      </c>
      <c r="S203" s="7" t="n">
        <f aca="false">SIN((23.4393-46.815*L203/3600)*$A$10)*SIN(P203*$A$10)</f>
        <v>0.348371129243192</v>
      </c>
      <c r="T203" s="31" t="n">
        <f aca="false">SQRT(1-S203^2)</f>
        <v>0.937356685744452</v>
      </c>
      <c r="U203" s="6" t="n">
        <f aca="false">ATAN(S203/T203)/$A$10</f>
        <v>20.3877184248453</v>
      </c>
      <c r="V203" s="6" t="n">
        <f aca="false">IF(2*ATAN(R203/(Q203+T203))/$A$10&gt;0, 2*ATAN(R203/(Q203+T203))/$A$10, 2*ATAN(R203/(Q203+T203))/$A$10+360)</f>
        <v>120.980197898071</v>
      </c>
      <c r="W203" s="6" t="n">
        <f aca="false"> MOD(280.46061837 + 360.98564736629*(J203-2451545) + 0.000387933*L203^2 - L203^3/3871000010  + $B$7,360)</f>
        <v>164.361200151499</v>
      </c>
      <c r="X203" s="6" t="n">
        <f aca="false">IF(W203-V203&gt;0,W203-V203,W203-V203+360)</f>
        <v>43.381002253428</v>
      </c>
      <c r="Y203" s="31" t="n">
        <f aca="false">SIN($A$10*$B$5)*SIN(U203*$A$10) +COS($A$10*$B$5)* COS(U203*$A$10)*COS(X203*$A$10)</f>
        <v>0.704781698667386</v>
      </c>
      <c r="Z203" s="6" t="n">
        <f aca="false">SIN($A$10*X203)</f>
        <v>0.686846560330221</v>
      </c>
      <c r="AA203" s="6" t="n">
        <f aca="false">COS($A$10*X203)*SIN($A$10*$B$5) - TAN($A$10*U203)*COS($A$10*$B$5)</f>
        <v>0.317869237568799</v>
      </c>
      <c r="AB203" s="6" t="n">
        <f aca="false">IF(OR(AND(Z203*AA203&gt;0), AND(Z203&lt;0,AA203&gt;0)), MOD(ATAN2(AA203,Z203)/$A$10+360,360),  ATAN2(AA203,Z203)/$A$10)</f>
        <v>65.1655306251217</v>
      </c>
      <c r="AC203" s="16" t="n">
        <f aca="false">P203-P202</f>
        <v>0.954514291571172</v>
      </c>
      <c r="AD203" s="17" t="n">
        <f aca="false">(100013989+1670700*COS(3.0984635 + 6283.07585*L203/10)+13956*COS(3.05525 + 12566.1517*L203/10)+3084*COS(5.1985 + 77713.7715*L203/10) +1628*COS(1.1739 + 5753.3849*L203/10)+1576*COS(2.8469 + 7860.4194*L203/10)+925*COS(5.453 + 11506.77*L203/10)+542*COS(4.564 + 3930.21*L203/10)+472*COS(3.661 + 5884.927*L203/10)+346*COS(0.964 + 5507.553*L203/10)+329*COS(5.9 + 5223.694*L203/10)+307*COS(0.299 + 5573.143*L203/10)+243*COS(4.273 + 11790.629*L203/10)+212*COS(5.847 + 1577.344*L203/10)+186*COS(5.022 + 10977.079*L203/10)+175*COS(3.012 + 18849.228*L203/10)+110*COS(5.055 + 5486.778*L203/10)+98*COS(0.89 + 6069.78*L203/10)+86*COS(5.69 + 15720.84*L203/10)+86*COS(1.27 + 161000.69*L203/10)+65*COS(0.27 + 17260.15*L203/10)+63*COS(0.92 + 529.69*L203/10)+57*COS(2.01 + 83996.85*L203/10)+56*COS(5.24 + 71430.7*L203/10)+49*COS(3.25 + 2544.31*L203/10)+47*COS(2.58 + 775.52*L203/10)+45*COS(5.54 + 9437.76*L203/10)+43*COS(6.01 + 6275.96*L203/10)+39*COS(5.36 + 4694*L203/10)+38*COS(2.39 + 8827.39*L203/10)+37*COS(0.83 + 19651.05*L203/10)+37*COS(4.9 + 12139.55*L203/10)+36*COS(1.67 + 12036.46*L203/10)+35*COS(1.84 + 2942.46*L203/10)+33*COS(0.24 + 7084.9*L203/10)+32*COS(0.18 + 5088.63*L203/10)+32*COS(1.78 + 398.15*L203/10)+28*COS(1.21 + 6286.6*L203/10)+28*COS(1.9 + 6279.55*L203/10)+26*COS(4.59 + 10447.39*L203/10) +24.6*COS(3.787 + 8429.241*L203/10)+23.6*COS(0.269 + 796.3*L203/10)+27.8*COS(1.899 + 6279.55*L203/10)+23.9*COS(4.996 + 5856.48*L203/10)+20.3*COS(4.653 + 2146.165*L203/10))/100000000 + (103019*COS(1.10749 + 6283.07585*L203/10) +1721*COS(1.0644 + 12566.1517*L203/10) +702*COS(3.142 + 0*L203/10) +32*COS(1.02 + 18849.23*L203/10) +31*COS(2.84 + 5507.55*L203/10) +25*COS(1.32 + 5223.69*L203/10) +18*COS(1.42 + 1577.34*L203/10) +10*COS(5.91 + 10977.08*L203/10) +9*COS(1.42 + 6275.96*L203/10) +9*COS(0.27 + 5486.78*L203/10))*L203/1000000000  + (4359*COS(5.7846 + 6283.0758*L203/10)*L203^2+124*COS(5.579 + 12566.152*L203/10)*L203^2)/10000000000</f>
        <v>1.01608596679789</v>
      </c>
      <c r="AE203" s="10" t="n">
        <f aca="false">2*959.63/AD203</f>
        <v>1888.8756096577</v>
      </c>
      <c r="AF203" s="0"/>
      <c r="AG203" s="0"/>
    </row>
    <row r="204" customFormat="false" ht="12.8" hidden="false" customHeight="false" outlineLevel="0" collapsed="false">
      <c r="D204" s="28" t="n">
        <f aca="false">K204-INT(275*E204/9)+IF($A$8="leap year",1,2)*INT((E204+9)/12)+30</f>
        <v>22</v>
      </c>
      <c r="E204" s="28" t="n">
        <f aca="false">IF(K204&lt;32,1,INT(9*(IF($A$8="leap year",1,2)+K204)/275+0.98))</f>
        <v>7</v>
      </c>
      <c r="F204" s="20" t="n">
        <f aca="false">ASIN(Y204)*180/PI()</f>
        <v>44.6623922112753</v>
      </c>
      <c r="G204" s="21" t="n">
        <f aca="false">F204+1.02/(TAN($A$10*(F204+10.3/(F204+5.11)))*60)</f>
        <v>44.6794699272658</v>
      </c>
      <c r="H204" s="21" t="n">
        <f aca="false">IF(X204&gt;180,AB204-180,AB204+180)</f>
        <v>244.981758420231</v>
      </c>
      <c r="I204" s="13" t="n">
        <f aca="false">IF(ABS(4*(N204-0.0057183-V204))&lt;20,4*(N204-0.0057183-V204),4*(N204-0.0057183-V204-360))</f>
        <v>-6.51563027806839</v>
      </c>
      <c r="J204" s="29" t="n">
        <f aca="false">INT(365.25*(IF(E204&gt;2,$A$5,$A$5-1)+4716))+INT(30.6001*(IF(E204&lt;3,E204+12,E204)+1))+D204+$C$2/24+2-INT(IF(E204&gt;2,$A$5,$A$5-1)/100)+INT(INT(IF(E204&gt;2,$A$5,$A$5-1)/100)/4)-1524.5</f>
        <v>2459783.125</v>
      </c>
      <c r="K204" s="7" t="n">
        <v>203</v>
      </c>
      <c r="L204" s="30" t="n">
        <f aca="false">(J204-2451545)/36525</f>
        <v>0.225547570157426</v>
      </c>
      <c r="M204" s="6" t="n">
        <f aca="false">MOD(357.5291 + 35999.0503*L204 - 0.0001559*L204^2 - 0.00000048*L204^3,360)</f>
        <v>197.027415203565</v>
      </c>
      <c r="N204" s="6" t="n">
        <f aca="false">MOD(280.46645 + 36000.76983*L204 + 0.0003032*L204^2,360)</f>
        <v>120.352624377585</v>
      </c>
      <c r="O204" s="6" t="n">
        <f aca="false"> MOD((1.9146 - 0.004817*L204 - 0.000014*L204^2)*SIN(M204*$A$10) + (0.019993 - 0.000101*L204)*SIN(2*M204*$A$10) + 0.00029*SIN(3*M204*$A$10),360)</f>
        <v>359.450624885583</v>
      </c>
      <c r="P204" s="6" t="n">
        <f aca="false">MOD(N204+O204,360)</f>
        <v>119.803249263168</v>
      </c>
      <c r="Q204" s="31" t="n">
        <f aca="false">COS(P204*$A$10)</f>
        <v>-0.497023171502749</v>
      </c>
      <c r="R204" s="7" t="n">
        <f aca="false">COS((23.4393-46.815*L204/3600)*$A$10)*SIN(P204*$A$10)</f>
        <v>0.796150993346246</v>
      </c>
      <c r="S204" s="7" t="n">
        <f aca="false">SIN((23.4393-46.815*L204/3600)*$A$10)*SIN(P204*$A$10)</f>
        <v>0.345125430507714</v>
      </c>
      <c r="T204" s="31" t="n">
        <f aca="false">SQRT(1-S204^2)</f>
        <v>0.938556571132963</v>
      </c>
      <c r="U204" s="6" t="n">
        <f aca="false">ATAN(S204/T204)/$A$10</f>
        <v>20.1894526970825</v>
      </c>
      <c r="V204" s="6" t="n">
        <f aca="false">IF(2*ATAN(R204/(Q204+T204))/$A$10&gt;0, 2*ATAN(R204/(Q204+T204))/$A$10, 2*ATAN(R204/(Q204+T204))/$A$10+360)</f>
        <v>121.975813647102</v>
      </c>
      <c r="W204" s="6" t="n">
        <f aca="false"> MOD(280.46061837 + 360.98564736629*(J204-2451545) + 0.000387933*L204^2 - L204^3/3871000010  + $B$7,360)</f>
        <v>165.346847522538</v>
      </c>
      <c r="X204" s="6" t="n">
        <f aca="false">IF(W204-V204&gt;0,W204-V204,W204-V204+360)</f>
        <v>43.371033875436</v>
      </c>
      <c r="Y204" s="31" t="n">
        <f aca="false">SIN($A$10*$B$5)*SIN(U204*$A$10) +COS($A$10*$B$5)* COS(U204*$A$10)*COS(X204*$A$10)</f>
        <v>0.702927996948532</v>
      </c>
      <c r="Z204" s="6" t="n">
        <f aca="false">SIN($A$10*X204)</f>
        <v>0.686720100106056</v>
      </c>
      <c r="AA204" s="6" t="n">
        <f aca="false">COS($A$10*X204)*SIN($A$10*$B$5) - TAN($A$10*U204)*COS($A$10*$B$5)</f>
        <v>0.320489056764106</v>
      </c>
      <c r="AB204" s="6" t="n">
        <f aca="false">IF(OR(AND(Z204*AA204&gt;0), AND(Z204&lt;0,AA204&gt;0)), MOD(ATAN2(AA204,Z204)/$A$10+360,360),  ATAN2(AA204,Z204)/$A$10)</f>
        <v>64.9817584202306</v>
      </c>
      <c r="AC204" s="16" t="n">
        <f aca="false">P204-P203</f>
        <v>0.954658782448519</v>
      </c>
      <c r="AD204" s="17" t="n">
        <f aca="false">(100013989+1670700*COS(3.0984635 + 6283.07585*L204/10)+13956*COS(3.05525 + 12566.1517*L204/10)+3084*COS(5.1985 + 77713.7715*L204/10) +1628*COS(1.1739 + 5753.3849*L204/10)+1576*COS(2.8469 + 7860.4194*L204/10)+925*COS(5.453 + 11506.77*L204/10)+542*COS(4.564 + 3930.21*L204/10)+472*COS(3.661 + 5884.927*L204/10)+346*COS(0.964 + 5507.553*L204/10)+329*COS(5.9 + 5223.694*L204/10)+307*COS(0.299 + 5573.143*L204/10)+243*COS(4.273 + 11790.629*L204/10)+212*COS(5.847 + 1577.344*L204/10)+186*COS(5.022 + 10977.079*L204/10)+175*COS(3.012 + 18849.228*L204/10)+110*COS(5.055 + 5486.778*L204/10)+98*COS(0.89 + 6069.78*L204/10)+86*COS(5.69 + 15720.84*L204/10)+86*COS(1.27 + 161000.69*L204/10)+65*COS(0.27 + 17260.15*L204/10)+63*COS(0.92 + 529.69*L204/10)+57*COS(2.01 + 83996.85*L204/10)+56*COS(5.24 + 71430.7*L204/10)+49*COS(3.25 + 2544.31*L204/10)+47*COS(2.58 + 775.52*L204/10)+45*COS(5.54 + 9437.76*L204/10)+43*COS(6.01 + 6275.96*L204/10)+39*COS(5.36 + 4694*L204/10)+38*COS(2.39 + 8827.39*L204/10)+37*COS(0.83 + 19651.05*L204/10)+37*COS(4.9 + 12139.55*L204/10)+36*COS(1.67 + 12036.46*L204/10)+35*COS(1.84 + 2942.46*L204/10)+33*COS(0.24 + 7084.9*L204/10)+32*COS(0.18 + 5088.63*L204/10)+32*COS(1.78 + 398.15*L204/10)+28*COS(1.21 + 6286.6*L204/10)+28*COS(1.9 + 6279.55*L204/10)+26*COS(4.59 + 10447.39*L204/10) +24.6*COS(3.787 + 8429.241*L204/10)+23.6*COS(0.269 + 796.3*L204/10)+27.8*COS(1.899 + 6279.55*L204/10)+23.9*COS(4.996 + 5856.48*L204/10)+20.3*COS(4.653 + 2146.165*L204/10))/100000000 + (103019*COS(1.10749 + 6283.07585*L204/10) +1721*COS(1.0644 + 12566.1517*L204/10) +702*COS(3.142 + 0*L204/10) +32*COS(1.02 + 18849.23*L204/10) +31*COS(2.84 + 5507.55*L204/10) +25*COS(1.32 + 5223.69*L204/10) +18*COS(1.42 + 1577.34*L204/10) +10*COS(5.91 + 10977.08*L204/10) +9*COS(1.42 + 6275.96*L204/10) +9*COS(0.27 + 5486.78*L204/10))*L204/1000000000  + (4359*COS(5.7846 + 6283.0758*L204/10)*L204^2+124*COS(5.579 + 12566.152*L204/10)*L204^2)/10000000000</f>
        <v>1.01601336130683</v>
      </c>
      <c r="AE204" s="10" t="n">
        <f aca="false">2*959.63/AD204</f>
        <v>1889.01059089557</v>
      </c>
      <c r="AF204" s="0"/>
      <c r="AG204" s="0"/>
    </row>
    <row r="205" customFormat="false" ht="12.8" hidden="false" customHeight="false" outlineLevel="0" collapsed="false">
      <c r="D205" s="28" t="n">
        <f aca="false">K205-INT(275*E205/9)+IF($A$8="leap year",1,2)*INT((E205+9)/12)+30</f>
        <v>23</v>
      </c>
      <c r="E205" s="28" t="n">
        <f aca="false">IF(K205&lt;32,1,INT(9*(IF($A$8="leap year",1,2)+K205)/275+0.98))</f>
        <v>7</v>
      </c>
      <c r="F205" s="20" t="n">
        <f aca="false">ASIN(Y205)*180/PI()</f>
        <v>44.5067795252631</v>
      </c>
      <c r="G205" s="21" t="n">
        <f aca="false">F205+1.02/(TAN($A$10*(F205+10.3/(F205+5.11)))*60)</f>
        <v>44.5239498717863</v>
      </c>
      <c r="H205" s="21" t="n">
        <f aca="false">IF(X205&gt;180,AB205-180,AB205+180)</f>
        <v>244.796518728597</v>
      </c>
      <c r="I205" s="13" t="n">
        <f aca="false">IF(ABS(4*(N205-0.0057183-V205))&lt;20,4*(N205-0.0057183-V205),4*(N205-0.0057183-V205-360))</f>
        <v>-6.54587618699361</v>
      </c>
      <c r="J205" s="29" t="n">
        <f aca="false">INT(365.25*(IF(E205&gt;2,$A$5,$A$5-1)+4716))+INT(30.6001*(IF(E205&lt;3,E205+12,E205)+1))+D205+$C$2/24+2-INT(IF(E205&gt;2,$A$5,$A$5-1)/100)+INT(INT(IF(E205&gt;2,$A$5,$A$5-1)/100)/4)-1524.5</f>
        <v>2459784.125</v>
      </c>
      <c r="K205" s="7" t="n">
        <v>204</v>
      </c>
      <c r="L205" s="30" t="n">
        <f aca="false">(J205-2451545)/36525</f>
        <v>0.225574948665298</v>
      </c>
      <c r="M205" s="6" t="n">
        <f aca="false">MOD(357.5291 + 35999.0503*L205 - 0.0001559*L205^2 - 0.00000048*L205^3,360)</f>
        <v>198.013015483639</v>
      </c>
      <c r="N205" s="6" t="n">
        <f aca="false">MOD(280.46645 + 36000.76983*L205 + 0.0003032*L205^2,360)</f>
        <v>121.338271741495</v>
      </c>
      <c r="O205" s="6" t="n">
        <f aca="false"> MOD((1.9146 - 0.004817*L205 - 0.000014*L205^2)*SIN(M205*$A$10) + (0.019993 - 0.000101*L205)*SIN(2*M205*$A$10) + 0.00029*SIN(3*M205*$A$10),360)</f>
        <v>359.419789476447</v>
      </c>
      <c r="P205" s="6" t="n">
        <f aca="false">MOD(N205+O205,360)</f>
        <v>120.758061217942</v>
      </c>
      <c r="Q205" s="31" t="n">
        <f aca="false">COS(P205*$A$10)</f>
        <v>-0.511413995024848</v>
      </c>
      <c r="R205" s="7" t="n">
        <f aca="false">COS((23.4393-46.815*L205/3600)*$A$10)*SIN(P205*$A$10)</f>
        <v>0.788441405071228</v>
      </c>
      <c r="S205" s="7" t="n">
        <f aca="false">SIN((23.4393-46.815*L205/3600)*$A$10)*SIN(P205*$A$10)</f>
        <v>0.341783376515057</v>
      </c>
      <c r="T205" s="31" t="n">
        <f aca="false">SQRT(1-S205^2)</f>
        <v>0.939778763080953</v>
      </c>
      <c r="U205" s="6" t="n">
        <f aca="false">ATAN(S205/T205)/$A$10</f>
        <v>19.9855643038553</v>
      </c>
      <c r="V205" s="6" t="n">
        <f aca="false">IF(2*ATAN(R205/(Q205+T205))/$A$10&gt;0, 2*ATAN(R205/(Q205+T205))/$A$10, 2*ATAN(R205/(Q205+T205))/$A$10+360)</f>
        <v>122.969022488244</v>
      </c>
      <c r="W205" s="6" t="n">
        <f aca="false"> MOD(280.46061837 + 360.98564736629*(J205-2451545) + 0.000387933*L205^2 - L205^3/3871000010  + $B$7,360)</f>
        <v>166.332494893577</v>
      </c>
      <c r="X205" s="6" t="n">
        <f aca="false">IF(W205-V205&gt;0,W205-V205,W205-V205+360)</f>
        <v>43.3634724053334</v>
      </c>
      <c r="Y205" s="31" t="n">
        <f aca="false">SIN($A$10*$B$5)*SIN(U205*$A$10) +COS($A$10*$B$5)* COS(U205*$A$10)*COS(X205*$A$10)</f>
        <v>0.700993654779192</v>
      </c>
      <c r="Z205" s="6" t="n">
        <f aca="false">SIN($A$10*X205)</f>
        <v>0.686624160384597</v>
      </c>
      <c r="AA205" s="6" t="n">
        <f aca="false">COS($A$10*X205)*SIN($A$10*$B$5) - TAN($A$10*U205)*COS($A$10*$B$5)</f>
        <v>0.323151762872311</v>
      </c>
      <c r="AB205" s="6" t="n">
        <f aca="false">IF(OR(AND(Z205*AA205&gt;0), AND(Z205&lt;0,AA205&gt;0)), MOD(ATAN2(AA205,Z205)/$A$10+360,360),  ATAN2(AA205,Z205)/$A$10)</f>
        <v>64.7965187285965</v>
      </c>
      <c r="AC205" s="16" t="n">
        <f aca="false">P205-P204</f>
        <v>0.9548119547743</v>
      </c>
      <c r="AD205" s="17" t="n">
        <f aca="false">(100013989+1670700*COS(3.0984635 + 6283.07585*L205/10)+13956*COS(3.05525 + 12566.1517*L205/10)+3084*COS(5.1985 + 77713.7715*L205/10) +1628*COS(1.1739 + 5753.3849*L205/10)+1576*COS(2.8469 + 7860.4194*L205/10)+925*COS(5.453 + 11506.77*L205/10)+542*COS(4.564 + 3930.21*L205/10)+472*COS(3.661 + 5884.927*L205/10)+346*COS(0.964 + 5507.553*L205/10)+329*COS(5.9 + 5223.694*L205/10)+307*COS(0.299 + 5573.143*L205/10)+243*COS(4.273 + 11790.629*L205/10)+212*COS(5.847 + 1577.344*L205/10)+186*COS(5.022 + 10977.079*L205/10)+175*COS(3.012 + 18849.228*L205/10)+110*COS(5.055 + 5486.778*L205/10)+98*COS(0.89 + 6069.78*L205/10)+86*COS(5.69 + 15720.84*L205/10)+86*COS(1.27 + 161000.69*L205/10)+65*COS(0.27 + 17260.15*L205/10)+63*COS(0.92 + 529.69*L205/10)+57*COS(2.01 + 83996.85*L205/10)+56*COS(5.24 + 71430.7*L205/10)+49*COS(3.25 + 2544.31*L205/10)+47*COS(2.58 + 775.52*L205/10)+45*COS(5.54 + 9437.76*L205/10)+43*COS(6.01 + 6275.96*L205/10)+39*COS(5.36 + 4694*L205/10)+38*COS(2.39 + 8827.39*L205/10)+37*COS(0.83 + 19651.05*L205/10)+37*COS(4.9 + 12139.55*L205/10)+36*COS(1.67 + 12036.46*L205/10)+35*COS(1.84 + 2942.46*L205/10)+33*COS(0.24 + 7084.9*L205/10)+32*COS(0.18 + 5088.63*L205/10)+32*COS(1.78 + 398.15*L205/10)+28*COS(1.21 + 6286.6*L205/10)+28*COS(1.9 + 6279.55*L205/10)+26*COS(4.59 + 10447.39*L205/10) +24.6*COS(3.787 + 8429.241*L205/10)+23.6*COS(0.269 + 796.3*L205/10)+27.8*COS(1.899 + 6279.55*L205/10)+23.9*COS(4.996 + 5856.48*L205/10)+20.3*COS(4.653 + 2146.165*L205/10))/100000000 + (103019*COS(1.10749 + 6283.07585*L205/10) +1721*COS(1.0644 + 12566.1517*L205/10) +702*COS(3.142 + 0*L205/10) +32*COS(1.02 + 18849.23*L205/10) +31*COS(2.84 + 5507.55*L205/10) +25*COS(1.32 + 5223.69*L205/10) +18*COS(1.42 + 1577.34*L205/10) +10*COS(5.91 + 10977.08*L205/10) +9*COS(1.42 + 6275.96*L205/10) +9*COS(0.27 + 5486.78*L205/10))*L205/1000000000  + (4359*COS(5.7846 + 6283.0758*L205/10)*L205^2+124*COS(5.579 + 12566.152*L205/10)*L205^2)/10000000000</f>
        <v>1.0159356411803</v>
      </c>
      <c r="AE205" s="10" t="n">
        <f aca="false">2*959.63/AD205</f>
        <v>1889.15510215807</v>
      </c>
      <c r="AF205" s="0"/>
      <c r="AG205" s="0"/>
    </row>
    <row r="206" customFormat="false" ht="12.8" hidden="false" customHeight="false" outlineLevel="0" collapsed="false">
      <c r="D206" s="28" t="n">
        <f aca="false">K206-INT(275*E206/9)+IF($A$8="leap year",1,2)*INT((E206+9)/12)+30</f>
        <v>24</v>
      </c>
      <c r="E206" s="28" t="n">
        <f aca="false">IF(K206&lt;32,1,INT(9*(IF($A$8="leap year",1,2)+K206)/275+0.98))</f>
        <v>7</v>
      </c>
      <c r="F206" s="20" t="n">
        <f aca="false">ASIN(Y206)*180/PI()</f>
        <v>44.3450986175795</v>
      </c>
      <c r="G206" s="21" t="n">
        <f aca="false">F206+1.02/(TAN($A$10*(F206+10.3/(F206+5.11)))*60)</f>
        <v>44.3623657418335</v>
      </c>
      <c r="H206" s="21" t="n">
        <f aca="false">IF(X206&gt;180,AB206-180,AB206+180)</f>
        <v>244.609976269785</v>
      </c>
      <c r="I206" s="13" t="n">
        <f aca="false">IF(ABS(4*(N206-0.0057183-V206))&lt;20,4*(N206-0.0057183-V206),4*(N206-0.0057183-V206-360))</f>
        <v>-6.56638465002442</v>
      </c>
      <c r="J206" s="29" t="n">
        <f aca="false">INT(365.25*(IF(E206&gt;2,$A$5,$A$5-1)+4716))+INT(30.6001*(IF(E206&lt;3,E206+12,E206)+1))+D206+$C$2/24+2-INT(IF(E206&gt;2,$A$5,$A$5-1)/100)+INT(INT(IF(E206&gt;2,$A$5,$A$5-1)/100)/4)-1524.5</f>
        <v>2459785.125</v>
      </c>
      <c r="K206" s="7" t="n">
        <v>205</v>
      </c>
      <c r="L206" s="30" t="n">
        <f aca="false">(J206-2451545)/36525</f>
        <v>0.225602327173169</v>
      </c>
      <c r="M206" s="6" t="n">
        <f aca="false">MOD(357.5291 + 35999.0503*L206 - 0.0001559*L206^2 - 0.00000048*L206^3,360)</f>
        <v>198.998615763709</v>
      </c>
      <c r="N206" s="6" t="n">
        <f aca="false">MOD(280.46645 + 36000.76983*L206 + 0.0003032*L206^2,360)</f>
        <v>122.323919105405</v>
      </c>
      <c r="O206" s="6" t="n">
        <f aca="false"> MOD((1.9146 - 0.004817*L206 - 0.000014*L206^2)*SIN(M206*$A$10) + (0.019993 - 0.000101*L206)*SIN(2*M206*$A$10) + 0.00029*SIN(3*M206*$A$10),360)</f>
        <v>359.389115886078</v>
      </c>
      <c r="P206" s="6" t="n">
        <f aca="false">MOD(N206+O206,360)</f>
        <v>121.713034991483</v>
      </c>
      <c r="Q206" s="31" t="n">
        <f aca="false">COS(P206*$A$10)</f>
        <v>-0.52566519999365</v>
      </c>
      <c r="R206" s="7" t="n">
        <f aca="false">COS((23.4393-46.815*L206/3600)*$A$10)*SIN(P206*$A$10)</f>
        <v>0.78051150216704</v>
      </c>
      <c r="S206" s="7" t="n">
        <f aca="false">SIN((23.4393-46.815*L206/3600)*$A$10)*SIN(P206*$A$10)</f>
        <v>0.338345817915024</v>
      </c>
      <c r="T206" s="31" t="n">
        <f aca="false">SQRT(1-S206^2)</f>
        <v>0.941021842201026</v>
      </c>
      <c r="U206" s="6" t="n">
        <f aca="false">ATAN(S206/T206)/$A$10</f>
        <v>19.776124366688</v>
      </c>
      <c r="V206" s="6" t="n">
        <f aca="false">IF(2*ATAN(R206/(Q206+T206))/$A$10&gt;0, 2*ATAN(R206/(Q206+T206))/$A$10, 2*ATAN(R206/(Q206+T206))/$A$10+360)</f>
        <v>123.959796967911</v>
      </c>
      <c r="W206" s="6" t="n">
        <f aca="false"> MOD(280.46061837 + 360.98564736629*(J206-2451545) + 0.000387933*L206^2 - L206^3/3871000010  + $B$7,360)</f>
        <v>167.318142265081</v>
      </c>
      <c r="X206" s="6" t="n">
        <f aca="false">IF(W206-V206&gt;0,W206-V206,W206-V206+360)</f>
        <v>43.3583452971699</v>
      </c>
      <c r="Y206" s="31" t="n">
        <f aca="false">SIN($A$10*$B$5)*SIN(U206*$A$10) +COS($A$10*$B$5)* COS(U206*$A$10)*COS(X206*$A$10)</f>
        <v>0.698978404628833</v>
      </c>
      <c r="Z206" s="6" t="n">
        <f aca="false">SIN($A$10*X206)</f>
        <v>0.686559100975874</v>
      </c>
      <c r="AA206" s="6" t="n">
        <f aca="false">COS($A$10*X206)*SIN($A$10*$B$5) - TAN($A$10*U206)*COS($A$10*$B$5)</f>
        <v>0.325855745809243</v>
      </c>
      <c r="AB206" s="6" t="n">
        <f aca="false">IF(OR(AND(Z206*AA206&gt;0), AND(Z206&lt;0,AA206&gt;0)), MOD(ATAN2(AA206,Z206)/$A$10+360,360),  ATAN2(AA206,Z206)/$A$10)</f>
        <v>64.6099762697854</v>
      </c>
      <c r="AC206" s="16" t="n">
        <f aca="false">P206-P205</f>
        <v>0.954973773540928</v>
      </c>
      <c r="AD206" s="17" t="n">
        <f aca="false">(100013989+1670700*COS(3.0984635 + 6283.07585*L206/10)+13956*COS(3.05525 + 12566.1517*L206/10)+3084*COS(5.1985 + 77713.7715*L206/10) +1628*COS(1.1739 + 5753.3849*L206/10)+1576*COS(2.8469 + 7860.4194*L206/10)+925*COS(5.453 + 11506.77*L206/10)+542*COS(4.564 + 3930.21*L206/10)+472*COS(3.661 + 5884.927*L206/10)+346*COS(0.964 + 5507.553*L206/10)+329*COS(5.9 + 5223.694*L206/10)+307*COS(0.299 + 5573.143*L206/10)+243*COS(4.273 + 11790.629*L206/10)+212*COS(5.847 + 1577.344*L206/10)+186*COS(5.022 + 10977.079*L206/10)+175*COS(3.012 + 18849.228*L206/10)+110*COS(5.055 + 5486.778*L206/10)+98*COS(0.89 + 6069.78*L206/10)+86*COS(5.69 + 15720.84*L206/10)+86*COS(1.27 + 161000.69*L206/10)+65*COS(0.27 + 17260.15*L206/10)+63*COS(0.92 + 529.69*L206/10)+57*COS(2.01 + 83996.85*L206/10)+56*COS(5.24 + 71430.7*L206/10)+49*COS(3.25 + 2544.31*L206/10)+47*COS(2.58 + 775.52*L206/10)+45*COS(5.54 + 9437.76*L206/10)+43*COS(6.01 + 6275.96*L206/10)+39*COS(5.36 + 4694*L206/10)+38*COS(2.39 + 8827.39*L206/10)+37*COS(0.83 + 19651.05*L206/10)+37*COS(4.9 + 12139.55*L206/10)+36*COS(1.67 + 12036.46*L206/10)+35*COS(1.84 + 2942.46*L206/10)+33*COS(0.24 + 7084.9*L206/10)+32*COS(0.18 + 5088.63*L206/10)+32*COS(1.78 + 398.15*L206/10)+28*COS(1.21 + 6286.6*L206/10)+28*COS(1.9 + 6279.55*L206/10)+26*COS(4.59 + 10447.39*L206/10) +24.6*COS(3.787 + 8429.241*L206/10)+23.6*COS(0.269 + 796.3*L206/10)+27.8*COS(1.899 + 6279.55*L206/10)+23.9*COS(4.996 + 5856.48*L206/10)+20.3*COS(4.653 + 2146.165*L206/10))/100000000 + (103019*COS(1.10749 + 6283.07585*L206/10) +1721*COS(1.0644 + 12566.1517*L206/10) +702*COS(3.142 + 0*L206/10) +32*COS(1.02 + 18849.23*L206/10) +31*COS(2.84 + 5507.55*L206/10) +25*COS(1.32 + 5223.69*L206/10) +18*COS(1.42 + 1577.34*L206/10) +10*COS(5.91 + 10977.08*L206/10) +9*COS(1.42 + 6275.96*L206/10) +9*COS(0.27 + 5486.78*L206/10))*L206/1000000000  + (4359*COS(5.7846 + 6283.0758*L206/10)*L206^2+124*COS(5.579 + 12566.152*L206/10)*L206^2)/10000000000</f>
        <v>1.01585262109457</v>
      </c>
      <c r="AE206" s="10" t="n">
        <f aca="false">2*959.63/AD206</f>
        <v>1889.30949248526</v>
      </c>
      <c r="AF206" s="0"/>
      <c r="AG206" s="0"/>
    </row>
    <row r="207" customFormat="false" ht="12.8" hidden="false" customHeight="false" outlineLevel="0" collapsed="false">
      <c r="D207" s="28" t="n">
        <f aca="false">K207-INT(275*E207/9)+IF($A$8="leap year",1,2)*INT((E207+9)/12)+30</f>
        <v>25</v>
      </c>
      <c r="E207" s="28" t="n">
        <f aca="false">IF(K207&lt;32,1,INT(9*(IF($A$8="leap year",1,2)+K207)/275+0.98))</f>
        <v>7</v>
      </c>
      <c r="F207" s="20" t="n">
        <f aca="false">ASIN(Y207)*180/PI()</f>
        <v>44.1773791932171</v>
      </c>
      <c r="G207" s="21" t="n">
        <f aca="false">F207+1.02/(TAN($A$10*(F207+10.3/(F207+5.11)))*60)</f>
        <v>44.194747292369</v>
      </c>
      <c r="H207" s="21" t="n">
        <f aca="false">IF(X207&gt;180,AB207-180,AB207+180)</f>
        <v>244.422292185753</v>
      </c>
      <c r="I207" s="13" t="n">
        <f aca="false">IF(ABS(4*(N207-0.0057183-V207))&lt;20,4*(N207-0.0057183-V207),4*(N207-0.0057183-V207-360))</f>
        <v>-6.57705928301476</v>
      </c>
      <c r="J207" s="29" t="n">
        <f aca="false">INT(365.25*(IF(E207&gt;2,$A$5,$A$5-1)+4716))+INT(30.6001*(IF(E207&lt;3,E207+12,E207)+1))+D207+$C$2/24+2-INT(IF(E207&gt;2,$A$5,$A$5-1)/100)+INT(INT(IF(E207&gt;2,$A$5,$A$5-1)/100)/4)-1524.5</f>
        <v>2459786.125</v>
      </c>
      <c r="K207" s="7" t="n">
        <v>206</v>
      </c>
      <c r="L207" s="30" t="n">
        <f aca="false">(J207-2451545)/36525</f>
        <v>0.22562970568104</v>
      </c>
      <c r="M207" s="6" t="n">
        <f aca="false">MOD(357.5291 + 35999.0503*L207 - 0.0001559*L207^2 - 0.00000048*L207^3,360)</f>
        <v>199.98421604378</v>
      </c>
      <c r="N207" s="6" t="n">
        <f aca="false">MOD(280.46645 + 36000.76983*L207 + 0.0003032*L207^2,360)</f>
        <v>123.309566469314</v>
      </c>
      <c r="O207" s="6" t="n">
        <f aca="false"> MOD((1.9146 - 0.004817*L207 - 0.000014*L207^2)*SIN(M207*$A$10) + (0.019993 - 0.000101*L207)*SIN(2*M207*$A$10) + 0.00029*SIN(3*M207*$A$10),360)</f>
        <v>359.358612723895</v>
      </c>
      <c r="P207" s="6" t="n">
        <f aca="false">MOD(N207+O207,360)</f>
        <v>122.668179193209</v>
      </c>
      <c r="Q207" s="31" t="n">
        <f aca="false">COS(P207*$A$10)</f>
        <v>-0.539772880736485</v>
      </c>
      <c r="R207" s="7" t="n">
        <f aca="false">COS((23.4393-46.815*L207/3600)*$A$10)*SIN(P207*$A$10)</f>
        <v>0.772363302343299</v>
      </c>
      <c r="S207" s="7" t="n">
        <f aca="false">SIN((23.4393-46.815*L207/3600)*$A$10)*SIN(P207*$A$10)</f>
        <v>0.334813629374298</v>
      </c>
      <c r="T207" s="31" t="n">
        <f aca="false">SQRT(1-S207^2)</f>
        <v>0.942284369808398</v>
      </c>
      <c r="U207" s="6" t="n">
        <f aca="false">ATAN(S207/T207)/$A$10</f>
        <v>19.5612052449416</v>
      </c>
      <c r="V207" s="6" t="n">
        <f aca="false">IF(2*ATAN(R207/(Q207+T207))/$A$10&gt;0, 2*ATAN(R207/(Q207+T207))/$A$10, 2*ATAN(R207/(Q207+T207))/$A$10+360)</f>
        <v>124.948112990067</v>
      </c>
      <c r="W207" s="6" t="n">
        <f aca="false"> MOD(280.46061837 + 360.98564736629*(J207-2451545) + 0.000387933*L207^2 - L207^3/3871000010  + $B$7,360)</f>
        <v>168.30378963612</v>
      </c>
      <c r="X207" s="6" t="n">
        <f aca="false">IF(W207-V207&gt;0,W207-V207,W207-V207+360)</f>
        <v>43.3556766460528</v>
      </c>
      <c r="Y207" s="31" t="n">
        <f aca="false">SIN($A$10*$B$5)*SIN(U207*$A$10) +COS($A$10*$B$5)* COS(U207*$A$10)*COS(X207*$A$10)</f>
        <v>0.696882006801127</v>
      </c>
      <c r="Z207" s="6" t="n">
        <f aca="false">SIN($A$10*X207)</f>
        <v>0.686525235488299</v>
      </c>
      <c r="AA207" s="6" t="n">
        <f aca="false">COS($A$10*X207)*SIN($A$10*$B$5) - TAN($A$10*U207)*COS($A$10*$B$5)</f>
        <v>0.328599416869517</v>
      </c>
      <c r="AB207" s="6" t="n">
        <f aca="false">IF(OR(AND(Z207*AA207&gt;0), AND(Z207&lt;0,AA207&gt;0)), MOD(ATAN2(AA207,Z207)/$A$10+360,360),  ATAN2(AA207,Z207)/$A$10)</f>
        <v>64.4222921857526</v>
      </c>
      <c r="AC207" s="16" t="n">
        <f aca="false">P207-P206</f>
        <v>0.955144201726228</v>
      </c>
      <c r="AD207" s="17" t="n">
        <f aca="false">(100013989+1670700*COS(3.0984635 + 6283.07585*L207/10)+13956*COS(3.05525 + 12566.1517*L207/10)+3084*COS(5.1985 + 77713.7715*L207/10) +1628*COS(1.1739 + 5753.3849*L207/10)+1576*COS(2.8469 + 7860.4194*L207/10)+925*COS(5.453 + 11506.77*L207/10)+542*COS(4.564 + 3930.21*L207/10)+472*COS(3.661 + 5884.927*L207/10)+346*COS(0.964 + 5507.553*L207/10)+329*COS(5.9 + 5223.694*L207/10)+307*COS(0.299 + 5573.143*L207/10)+243*COS(4.273 + 11790.629*L207/10)+212*COS(5.847 + 1577.344*L207/10)+186*COS(5.022 + 10977.079*L207/10)+175*COS(3.012 + 18849.228*L207/10)+110*COS(5.055 + 5486.778*L207/10)+98*COS(0.89 + 6069.78*L207/10)+86*COS(5.69 + 15720.84*L207/10)+86*COS(1.27 + 161000.69*L207/10)+65*COS(0.27 + 17260.15*L207/10)+63*COS(0.92 + 529.69*L207/10)+57*COS(2.01 + 83996.85*L207/10)+56*COS(5.24 + 71430.7*L207/10)+49*COS(3.25 + 2544.31*L207/10)+47*COS(2.58 + 775.52*L207/10)+45*COS(5.54 + 9437.76*L207/10)+43*COS(6.01 + 6275.96*L207/10)+39*COS(5.36 + 4694*L207/10)+38*COS(2.39 + 8827.39*L207/10)+37*COS(0.83 + 19651.05*L207/10)+37*COS(4.9 + 12139.55*L207/10)+36*COS(1.67 + 12036.46*L207/10)+35*COS(1.84 + 2942.46*L207/10)+33*COS(0.24 + 7084.9*L207/10)+32*COS(0.18 + 5088.63*L207/10)+32*COS(1.78 + 398.15*L207/10)+28*COS(1.21 + 6286.6*L207/10)+28*COS(1.9 + 6279.55*L207/10)+26*COS(4.59 + 10447.39*L207/10) +24.6*COS(3.787 + 8429.241*L207/10)+23.6*COS(0.269 + 796.3*L207/10)+27.8*COS(1.899 + 6279.55*L207/10)+23.9*COS(4.996 + 5856.48*L207/10)+20.3*COS(4.653 + 2146.165*L207/10))/100000000 + (103019*COS(1.10749 + 6283.07585*L207/10) +1721*COS(1.0644 + 12566.1517*L207/10) +702*COS(3.142 + 0*L207/10) +32*COS(1.02 + 18849.23*L207/10) +31*COS(2.84 + 5507.55*L207/10) +25*COS(1.32 + 5223.69*L207/10) +18*COS(1.42 + 1577.34*L207/10) +10*COS(5.91 + 10977.08*L207/10) +9*COS(1.42 + 6275.96*L207/10) +9*COS(0.27 + 5486.78*L207/10))*L207/1000000000  + (4359*COS(5.7846 + 6283.0758*L207/10)*L207^2+124*COS(5.579 + 12566.152*L207/10)*L207^2)/10000000000</f>
        <v>1.01576415488485</v>
      </c>
      <c r="AE207" s="10" t="n">
        <f aca="false">2*959.63/AD207</f>
        <v>1889.47403860454</v>
      </c>
      <c r="AF207" s="0"/>
      <c r="AG207" s="0"/>
    </row>
    <row r="208" customFormat="false" ht="12.8" hidden="false" customHeight="false" outlineLevel="0" collapsed="false">
      <c r="D208" s="28" t="n">
        <f aca="false">K208-INT(275*E208/9)+IF($A$8="leap year",1,2)*INT((E208+9)/12)+30</f>
        <v>26</v>
      </c>
      <c r="E208" s="28" t="n">
        <f aca="false">IF(K208&lt;32,1,INT(9*(IF($A$8="leap year",1,2)+K208)/275+0.98))</f>
        <v>7</v>
      </c>
      <c r="F208" s="20" t="n">
        <f aca="false">ASIN(Y208)*180/PI()</f>
        <v>44.0036544734714</v>
      </c>
      <c r="G208" s="21" t="n">
        <f aca="false">F208+1.02/(TAN($A$10*(F208+10.3/(F208+5.11)))*60)</f>
        <v>44.0211277959531</v>
      </c>
      <c r="H208" s="21" t="n">
        <f aca="false">IF(X208&gt;180,AB208-180,AB208+180)</f>
        <v>244.233623769651</v>
      </c>
      <c r="I208" s="13" t="n">
        <f aca="false">IF(ABS(4*(N208-0.0057183-V208))&lt;20,4*(N208-0.0057183-V208),4*(N208-0.0057183-V208-360))</f>
        <v>-6.57781710381101</v>
      </c>
      <c r="J208" s="29" t="n">
        <f aca="false">INT(365.25*(IF(E208&gt;2,$A$5,$A$5-1)+4716))+INT(30.6001*(IF(E208&lt;3,E208+12,E208)+1))+D208+$C$2/24+2-INT(IF(E208&gt;2,$A$5,$A$5-1)/100)+INT(INT(IF(E208&gt;2,$A$5,$A$5-1)/100)/4)-1524.5</f>
        <v>2459787.125</v>
      </c>
      <c r="K208" s="7" t="n">
        <v>207</v>
      </c>
      <c r="L208" s="30" t="n">
        <f aca="false">(J208-2451545)/36525</f>
        <v>0.225657084188912</v>
      </c>
      <c r="M208" s="6" t="n">
        <f aca="false">MOD(357.5291 + 35999.0503*L208 - 0.0001559*L208^2 - 0.00000048*L208^3,360)</f>
        <v>200.96981632385</v>
      </c>
      <c r="N208" s="6" t="n">
        <f aca="false">MOD(280.46645 + 36000.76983*L208 + 0.0003032*L208^2,360)</f>
        <v>124.295213833226</v>
      </c>
      <c r="O208" s="6" t="n">
        <f aca="false"> MOD((1.9146 - 0.004817*L208 - 0.000014*L208^2)*SIN(M208*$A$10) + (0.019993 - 0.000101*L208)*SIN(2*M208*$A$10) + 0.00029*SIN(3*M208*$A$10),360)</f>
        <v>359.328288560273</v>
      </c>
      <c r="P208" s="6" t="n">
        <f aca="false">MOD(N208+O208,360)</f>
        <v>123.623502393499</v>
      </c>
      <c r="Q208" s="31" t="n">
        <f aca="false">COS(P208*$A$10)</f>
        <v>-0.553733162096371</v>
      </c>
      <c r="R208" s="7" t="n">
        <f aca="false">COS((23.4393-46.815*L208/3600)*$A$10)*SIN(P208*$A$10)</f>
        <v>0.763998878462628</v>
      </c>
      <c r="S208" s="7" t="n">
        <f aca="false">SIN((23.4393-46.815*L208/3600)*$A$10)*SIN(P208*$A$10)</f>
        <v>0.33118770946791</v>
      </c>
      <c r="T208" s="31" t="n">
        <f aca="false">SQRT(1-S208^2)</f>
        <v>0.943564889712096</v>
      </c>
      <c r="U208" s="6" t="n">
        <f aca="false">ATAN(S208/T208)/$A$10</f>
        <v>19.340880475675</v>
      </c>
      <c r="V208" s="6" t="n">
        <f aca="false">IF(2*ATAN(R208/(Q208+T208))/$A$10&gt;0, 2*ATAN(R208/(Q208+T208))/$A$10, 2*ATAN(R208/(Q208+T208))/$A$10+360)</f>
        <v>125.933949809178</v>
      </c>
      <c r="W208" s="6" t="n">
        <f aca="false"> MOD(280.46061837 + 360.98564736629*(J208-2451545) + 0.000387933*L208^2 - L208^3/3871000010  + $B$7,360)</f>
        <v>169.289437006693</v>
      </c>
      <c r="X208" s="6" t="n">
        <f aca="false">IF(W208-V208&gt;0,W208-V208,W208-V208+360)</f>
        <v>43.3554871975149</v>
      </c>
      <c r="Y208" s="31" t="n">
        <f aca="false">SIN($A$10*$B$5)*SIN(U208*$A$10) +COS($A$10*$B$5)* COS(U208*$A$10)*COS(X208*$A$10)</f>
        <v>0.694704250404749</v>
      </c>
      <c r="Z208" s="6" t="n">
        <f aca="false">SIN($A$10*X208)</f>
        <v>0.68652283130809</v>
      </c>
      <c r="AA208" s="6" t="n">
        <f aca="false">COS($A$10*X208)*SIN($A$10*$B$5) - TAN($A$10*U208)*COS($A$10*$B$5)</f>
        <v>0.331381210595046</v>
      </c>
      <c r="AB208" s="6" t="n">
        <f aca="false">IF(OR(AND(Z208*AA208&gt;0), AND(Z208&lt;0,AA208&gt;0)), MOD(ATAN2(AA208,Z208)/$A$10+360,360),  ATAN2(AA208,Z208)/$A$10)</f>
        <v>64.2336237696505</v>
      </c>
      <c r="AC208" s="16" t="n">
        <f aca="false">P208-P207</f>
        <v>0.95532320028957</v>
      </c>
      <c r="AD208" s="17" t="n">
        <f aca="false">(100013989+1670700*COS(3.0984635 + 6283.07585*L208/10)+13956*COS(3.05525 + 12566.1517*L208/10)+3084*COS(5.1985 + 77713.7715*L208/10) +1628*COS(1.1739 + 5753.3849*L208/10)+1576*COS(2.8469 + 7860.4194*L208/10)+925*COS(5.453 + 11506.77*L208/10)+542*COS(4.564 + 3930.21*L208/10)+472*COS(3.661 + 5884.927*L208/10)+346*COS(0.964 + 5507.553*L208/10)+329*COS(5.9 + 5223.694*L208/10)+307*COS(0.299 + 5573.143*L208/10)+243*COS(4.273 + 11790.629*L208/10)+212*COS(5.847 + 1577.344*L208/10)+186*COS(5.022 + 10977.079*L208/10)+175*COS(3.012 + 18849.228*L208/10)+110*COS(5.055 + 5486.778*L208/10)+98*COS(0.89 + 6069.78*L208/10)+86*COS(5.69 + 15720.84*L208/10)+86*COS(1.27 + 161000.69*L208/10)+65*COS(0.27 + 17260.15*L208/10)+63*COS(0.92 + 529.69*L208/10)+57*COS(2.01 + 83996.85*L208/10)+56*COS(5.24 + 71430.7*L208/10)+49*COS(3.25 + 2544.31*L208/10)+47*COS(2.58 + 775.52*L208/10)+45*COS(5.54 + 9437.76*L208/10)+43*COS(6.01 + 6275.96*L208/10)+39*COS(5.36 + 4694*L208/10)+38*COS(2.39 + 8827.39*L208/10)+37*COS(0.83 + 19651.05*L208/10)+37*COS(4.9 + 12139.55*L208/10)+36*COS(1.67 + 12036.46*L208/10)+35*COS(1.84 + 2942.46*L208/10)+33*COS(0.24 + 7084.9*L208/10)+32*COS(0.18 + 5088.63*L208/10)+32*COS(1.78 + 398.15*L208/10)+28*COS(1.21 + 6286.6*L208/10)+28*COS(1.9 + 6279.55*L208/10)+26*COS(4.59 + 10447.39*L208/10) +24.6*COS(3.787 + 8429.241*L208/10)+23.6*COS(0.269 + 796.3*L208/10)+27.8*COS(1.899 + 6279.55*L208/10)+23.9*COS(4.996 + 5856.48*L208/10)+20.3*COS(4.653 + 2146.165*L208/10))/100000000 + (103019*COS(1.10749 + 6283.07585*L208/10) +1721*COS(1.0644 + 12566.1517*L208/10) +702*COS(3.142 + 0*L208/10) +32*COS(1.02 + 18849.23*L208/10) +31*COS(2.84 + 5507.55*L208/10) +25*COS(1.32 + 5223.69*L208/10) +18*COS(1.42 + 1577.34*L208/10) +10*COS(5.91 + 10977.08*L208/10) +9*COS(1.42 + 6275.96*L208/10) +9*COS(0.27 + 5486.78*L208/10))*L208/1000000000  + (4359*COS(5.7846 + 6283.0758*L208/10)*L208^2+124*COS(5.579 + 12566.152*L208/10)*L208^2)/10000000000</f>
        <v>1.01567013276755</v>
      </c>
      <c r="AE208" s="10" t="n">
        <f aca="false">2*959.63/AD208</f>
        <v>1889.64895006836</v>
      </c>
      <c r="AF208" s="0"/>
      <c r="AG208" s="0"/>
    </row>
    <row r="209" customFormat="false" ht="12.8" hidden="false" customHeight="false" outlineLevel="0" collapsed="false">
      <c r="D209" s="28" t="n">
        <f aca="false">K209-INT(275*E209/9)+IF($A$8="leap year",1,2)*INT((E209+9)/12)+30</f>
        <v>27</v>
      </c>
      <c r="E209" s="28" t="n">
        <f aca="false">IF(K209&lt;32,1,INT(9*(IF($A$8="leap year",1,2)+K209)/275+0.98))</f>
        <v>7</v>
      </c>
      <c r="F209" s="20" t="n">
        <f aca="false">ASIN(Y209)*180/PI()</f>
        <v>43.8239611633676</v>
      </c>
      <c r="G209" s="21" t="n">
        <f aca="false">F209+1.02/(TAN($A$10*(F209+10.3/(F209+5.11)))*60)</f>
        <v>43.8415440102467</v>
      </c>
      <c r="H209" s="21" t="n">
        <f aca="false">IF(X209&gt;180,AB209-180,AB209+180)</f>
        <v>244.044124210388</v>
      </c>
      <c r="I209" s="13" t="n">
        <f aca="false">IF(ABS(4*(N209-0.0057183-V209))&lt;20,4*(N209-0.0057183-V209),4*(N209-0.0057183-V209-360))</f>
        <v>-6.56858848190404</v>
      </c>
      <c r="J209" s="29" t="n">
        <f aca="false">INT(365.25*(IF(E209&gt;2,$A$5,$A$5-1)+4716))+INT(30.6001*(IF(E209&lt;3,E209+12,E209)+1))+D209+$C$2/24+2-INT(IF(E209&gt;2,$A$5,$A$5-1)/100)+INT(INT(IF(E209&gt;2,$A$5,$A$5-1)/100)/4)-1524.5</f>
        <v>2459788.125</v>
      </c>
      <c r="K209" s="7" t="n">
        <v>208</v>
      </c>
      <c r="L209" s="30" t="n">
        <f aca="false">(J209-2451545)/36525</f>
        <v>0.225684462696783</v>
      </c>
      <c r="M209" s="6" t="n">
        <f aca="false">MOD(357.5291 + 35999.0503*L209 - 0.0001559*L209^2 - 0.00000048*L209^3,360)</f>
        <v>201.95541660392</v>
      </c>
      <c r="N209" s="6" t="n">
        <f aca="false">MOD(280.46645 + 36000.76983*L209 + 0.0003032*L209^2,360)</f>
        <v>125.280861197138</v>
      </c>
      <c r="O209" s="6" t="n">
        <f aca="false"> MOD((1.9146 - 0.004817*L209 - 0.000014*L209^2)*SIN(M209*$A$10) + (0.019993 - 0.000101*L209)*SIN(2*M209*$A$10) + 0.00029*SIN(3*M209*$A$10),360)</f>
        <v>359.29815192451</v>
      </c>
      <c r="P209" s="6" t="n">
        <f aca="false">MOD(N209+O209,360)</f>
        <v>124.579013121648</v>
      </c>
      <c r="Q209" s="31" t="n">
        <f aca="false">COS(P209*$A$10)</f>
        <v>-0.567542200241547</v>
      </c>
      <c r="R209" s="7" t="n">
        <f aca="false">COS((23.4393-46.815*L209/3600)*$A$10)*SIN(P209*$A$10)</f>
        <v>0.755420358284458</v>
      </c>
      <c r="S209" s="7" t="n">
        <f aca="false">SIN((23.4393-46.815*L209/3600)*$A$10)*SIN(P209*$A$10)</f>
        <v>0.327468980568183</v>
      </c>
      <c r="T209" s="31" t="n">
        <f aca="false">SQRT(1-S209^2)</f>
        <v>0.944861930001222</v>
      </c>
      <c r="U209" s="6" t="n">
        <f aca="false">ATAN(S209/T209)/$A$10</f>
        <v>19.1152247145186</v>
      </c>
      <c r="V209" s="6" t="n">
        <f aca="false">IF(2*ATAN(R209/(Q209+T209))/$A$10&gt;0, 2*ATAN(R209/(Q209+T209))/$A$10, 2*ATAN(R209/(Q209+T209))/$A$10+360)</f>
        <v>126.917290017614</v>
      </c>
      <c r="W209" s="6" t="n">
        <f aca="false"> MOD(280.46061837 + 360.98564736629*(J209-2451545) + 0.000387933*L209^2 - L209^3/3871000010  + $B$7,360)</f>
        <v>170.275084378198</v>
      </c>
      <c r="X209" s="6" t="n">
        <f aca="false">IF(W209-V209&gt;0,W209-V209,W209-V209+360)</f>
        <v>43.3577943605841</v>
      </c>
      <c r="Y209" s="31" t="n">
        <f aca="false">SIN($A$10*$B$5)*SIN(U209*$A$10) +COS($A$10*$B$5)* COS(U209*$A$10)*COS(X209*$A$10)</f>
        <v>0.692444954325095</v>
      </c>
      <c r="Z209" s="6" t="n">
        <f aca="false">SIN($A$10*X209)</f>
        <v>0.686552109649655</v>
      </c>
      <c r="AA209" s="6" t="n">
        <f aca="false">COS($A$10*X209)*SIN($A$10*$B$5) - TAN($A$10*U209)*COS($A$10*$B$5)</f>
        <v>0.334199586560383</v>
      </c>
      <c r="AB209" s="6" t="n">
        <f aca="false">IF(OR(AND(Z209*AA209&gt;0), AND(Z209&lt;0,AA209&gt;0)), MOD(ATAN2(AA209,Z209)/$A$10+360,360),  ATAN2(AA209,Z209)/$A$10)</f>
        <v>64.044124210388</v>
      </c>
      <c r="AC209" s="16" t="n">
        <f aca="false">P209-P208</f>
        <v>0.955510728149022</v>
      </c>
      <c r="AD209" s="17" t="n">
        <f aca="false">(100013989+1670700*COS(3.0984635 + 6283.07585*L209/10)+13956*COS(3.05525 + 12566.1517*L209/10)+3084*COS(5.1985 + 77713.7715*L209/10) +1628*COS(1.1739 + 5753.3849*L209/10)+1576*COS(2.8469 + 7860.4194*L209/10)+925*COS(5.453 + 11506.77*L209/10)+542*COS(4.564 + 3930.21*L209/10)+472*COS(3.661 + 5884.927*L209/10)+346*COS(0.964 + 5507.553*L209/10)+329*COS(5.9 + 5223.694*L209/10)+307*COS(0.299 + 5573.143*L209/10)+243*COS(4.273 + 11790.629*L209/10)+212*COS(5.847 + 1577.344*L209/10)+186*COS(5.022 + 10977.079*L209/10)+175*COS(3.012 + 18849.228*L209/10)+110*COS(5.055 + 5486.778*L209/10)+98*COS(0.89 + 6069.78*L209/10)+86*COS(5.69 + 15720.84*L209/10)+86*COS(1.27 + 161000.69*L209/10)+65*COS(0.27 + 17260.15*L209/10)+63*COS(0.92 + 529.69*L209/10)+57*COS(2.01 + 83996.85*L209/10)+56*COS(5.24 + 71430.7*L209/10)+49*COS(3.25 + 2544.31*L209/10)+47*COS(2.58 + 775.52*L209/10)+45*COS(5.54 + 9437.76*L209/10)+43*COS(6.01 + 6275.96*L209/10)+39*COS(5.36 + 4694*L209/10)+38*COS(2.39 + 8827.39*L209/10)+37*COS(0.83 + 19651.05*L209/10)+37*COS(4.9 + 12139.55*L209/10)+36*COS(1.67 + 12036.46*L209/10)+35*COS(1.84 + 2942.46*L209/10)+33*COS(0.24 + 7084.9*L209/10)+32*COS(0.18 + 5088.63*L209/10)+32*COS(1.78 + 398.15*L209/10)+28*COS(1.21 + 6286.6*L209/10)+28*COS(1.9 + 6279.55*L209/10)+26*COS(4.59 + 10447.39*L209/10) +24.6*COS(3.787 + 8429.241*L209/10)+23.6*COS(0.269 + 796.3*L209/10)+27.8*COS(1.899 + 6279.55*L209/10)+23.9*COS(4.996 + 5856.48*L209/10)+20.3*COS(4.653 + 2146.165*L209/10))/100000000 + (103019*COS(1.10749 + 6283.07585*L209/10) +1721*COS(1.0644 + 12566.1517*L209/10) +702*COS(3.142 + 0*L209/10) +32*COS(1.02 + 18849.23*L209/10) +31*COS(2.84 + 5507.55*L209/10) +25*COS(1.32 + 5223.69*L209/10) +18*COS(1.42 + 1577.34*L209/10) +10*COS(5.91 + 10977.08*L209/10) +9*COS(1.42 + 6275.96*L209/10) +9*COS(0.27 + 5486.78*L209/10))*L209/1000000000  + (4359*COS(5.7846 + 6283.0758*L209/10)*L209^2+124*COS(5.579 + 12566.152*L209/10)*L209^2)/10000000000</f>
        <v>1.01557047801666</v>
      </c>
      <c r="AE209" s="10" t="n">
        <f aca="false">2*959.63/AD209</f>
        <v>1889.83437540267</v>
      </c>
      <c r="AF209" s="0"/>
      <c r="AG209" s="0"/>
    </row>
    <row r="210" customFormat="false" ht="12.8" hidden="false" customHeight="false" outlineLevel="0" collapsed="false">
      <c r="D210" s="28" t="n">
        <f aca="false">K210-INT(275*E210/9)+IF($A$8="leap year",1,2)*INT((E210+9)/12)+30</f>
        <v>28</v>
      </c>
      <c r="E210" s="28" t="n">
        <f aca="false">IF(K210&lt;32,1,INT(9*(IF($A$8="leap year",1,2)+K210)/275+0.98))</f>
        <v>7</v>
      </c>
      <c r="F210" s="20" t="n">
        <f aca="false">ASIN(Y210)*180/PI()</f>
        <v>43.6383394161175</v>
      </c>
      <c r="G210" s="21" t="n">
        <f aca="false">F210+1.02/(TAN($A$10*(F210+10.3/(F210+5.11)))*60)</f>
        <v>43.6560361425442</v>
      </c>
      <c r="H210" s="21" t="n">
        <f aca="false">IF(X210&gt;180,AB210-180,AB210+180)</f>
        <v>243.853942350634</v>
      </c>
      <c r="I210" s="13" t="n">
        <f aca="false">IF(ABS(4*(N210-0.0057183-V210))&lt;20,4*(N210-0.0057183-V210),4*(N210-0.0057183-V210-360))</f>
        <v>-6.54931706699307</v>
      </c>
      <c r="J210" s="29" t="n">
        <f aca="false">INT(365.25*(IF(E210&gt;2,$A$5,$A$5-1)+4716))+INT(30.6001*(IF(E210&lt;3,E210+12,E210)+1))+D210+$C$2/24+2-INT(IF(E210&gt;2,$A$5,$A$5-1)/100)+INT(INT(IF(E210&gt;2,$A$5,$A$5-1)/100)/4)-1524.5</f>
        <v>2459789.125</v>
      </c>
      <c r="K210" s="7" t="n">
        <v>209</v>
      </c>
      <c r="L210" s="30" t="n">
        <f aca="false">(J210-2451545)/36525</f>
        <v>0.225711841204654</v>
      </c>
      <c r="M210" s="6" t="n">
        <f aca="false">MOD(357.5291 + 35999.0503*L210 - 0.0001559*L210^2 - 0.00000048*L210^3,360)</f>
        <v>202.941016883991</v>
      </c>
      <c r="N210" s="6" t="n">
        <f aca="false">MOD(280.46645 + 36000.76983*L210 + 0.0003032*L210^2,360)</f>
        <v>126.266508561048</v>
      </c>
      <c r="O210" s="6" t="n">
        <f aca="false"> MOD((1.9146 - 0.004817*L210 - 0.000014*L210^2)*SIN(M210*$A$10) + (0.019993 - 0.000101*L210)*SIN(2*M210*$A$10) + 0.00029*SIN(3*M210*$A$10),360)</f>
        <v>359.26821130281</v>
      </c>
      <c r="P210" s="6" t="n">
        <f aca="false">MOD(N210+O210,360)</f>
        <v>125.534719863858</v>
      </c>
      <c r="Q210" s="31" t="n">
        <f aca="false">COS(P210*$A$10)</f>
        <v>-0.581196183478343</v>
      </c>
      <c r="R210" s="7" t="n">
        <f aca="false">COS((23.4393-46.815*L210/3600)*$A$10)*SIN(P210*$A$10)</f>
        <v>0.746629924202321</v>
      </c>
      <c r="S210" s="7" t="n">
        <f aca="false">SIN((23.4393-46.815*L210/3600)*$A$10)*SIN(P210*$A$10)</f>
        <v>0.323658388730841</v>
      </c>
      <c r="T210" s="31" t="n">
        <f aca="false">SQRT(1-S210^2)</f>
        <v>0.946174004823719</v>
      </c>
      <c r="U210" s="6" t="n">
        <f aca="false">ATAN(S210/T210)/$A$10</f>
        <v>18.8843136776716</v>
      </c>
      <c r="V210" s="6" t="n">
        <f aca="false">IF(2*ATAN(R210/(Q210+T210))/$A$10&gt;0, 2*ATAN(R210/(Q210+T210))/$A$10, 2*ATAN(R210/(Q210+T210))/$A$10+360)</f>
        <v>127.898119527796</v>
      </c>
      <c r="W210" s="6" t="n">
        <f aca="false"> MOD(280.46061837 + 360.98564736629*(J210-2451545) + 0.000387933*L210^2 - L210^3/3871000010  + $B$7,360)</f>
        <v>171.260731749237</v>
      </c>
      <c r="X210" s="6" t="n">
        <f aca="false">IF(W210-V210&gt;0,W210-V210,W210-V210+360)</f>
        <v>43.3626122214404</v>
      </c>
      <c r="Y210" s="31" t="n">
        <f aca="false">SIN($A$10*$B$5)*SIN(U210*$A$10) +COS($A$10*$B$5)* COS(U210*$A$10)*COS(X210*$A$10)</f>
        <v>0.690103968216502</v>
      </c>
      <c r="Z210" s="6" t="n">
        <f aca="false">SIN($A$10*X210)</f>
        <v>0.686613245637771</v>
      </c>
      <c r="AA210" s="6" t="n">
        <f aca="false">COS($A$10*X210)*SIN($A$10*$B$5) - TAN($A$10*U210)*COS($A$10*$B$5)</f>
        <v>0.337053031099849</v>
      </c>
      <c r="AB210" s="6" t="n">
        <f aca="false">IF(OR(AND(Z210*AA210&gt;0), AND(Z210&lt;0,AA210&gt;0)), MOD(ATAN2(AA210,Z210)/$A$10+360,360),  ATAN2(AA210,Z210)/$A$10)</f>
        <v>63.8539423506339</v>
      </c>
      <c r="AC210" s="16" t="n">
        <f aca="false">P210-P209</f>
        <v>0.955706742210282</v>
      </c>
      <c r="AD210" s="17" t="n">
        <f aca="false">(100013989+1670700*COS(3.0984635 + 6283.07585*L210/10)+13956*COS(3.05525 + 12566.1517*L210/10)+3084*COS(5.1985 + 77713.7715*L210/10) +1628*COS(1.1739 + 5753.3849*L210/10)+1576*COS(2.8469 + 7860.4194*L210/10)+925*COS(5.453 + 11506.77*L210/10)+542*COS(4.564 + 3930.21*L210/10)+472*COS(3.661 + 5884.927*L210/10)+346*COS(0.964 + 5507.553*L210/10)+329*COS(5.9 + 5223.694*L210/10)+307*COS(0.299 + 5573.143*L210/10)+243*COS(4.273 + 11790.629*L210/10)+212*COS(5.847 + 1577.344*L210/10)+186*COS(5.022 + 10977.079*L210/10)+175*COS(3.012 + 18849.228*L210/10)+110*COS(5.055 + 5486.778*L210/10)+98*COS(0.89 + 6069.78*L210/10)+86*COS(5.69 + 15720.84*L210/10)+86*COS(1.27 + 161000.69*L210/10)+65*COS(0.27 + 17260.15*L210/10)+63*COS(0.92 + 529.69*L210/10)+57*COS(2.01 + 83996.85*L210/10)+56*COS(5.24 + 71430.7*L210/10)+49*COS(3.25 + 2544.31*L210/10)+47*COS(2.58 + 775.52*L210/10)+45*COS(5.54 + 9437.76*L210/10)+43*COS(6.01 + 6275.96*L210/10)+39*COS(5.36 + 4694*L210/10)+38*COS(2.39 + 8827.39*L210/10)+37*COS(0.83 + 19651.05*L210/10)+37*COS(4.9 + 12139.55*L210/10)+36*COS(1.67 + 12036.46*L210/10)+35*COS(1.84 + 2942.46*L210/10)+33*COS(0.24 + 7084.9*L210/10)+32*COS(0.18 + 5088.63*L210/10)+32*COS(1.78 + 398.15*L210/10)+28*COS(1.21 + 6286.6*L210/10)+28*COS(1.9 + 6279.55*L210/10)+26*COS(4.59 + 10447.39*L210/10) +24.6*COS(3.787 + 8429.241*L210/10)+23.6*COS(0.269 + 796.3*L210/10)+27.8*COS(1.899 + 6279.55*L210/10)+23.9*COS(4.996 + 5856.48*L210/10)+20.3*COS(4.653 + 2146.165*L210/10))/100000000 + (103019*COS(1.10749 + 6283.07585*L210/10) +1721*COS(1.0644 + 12566.1517*L210/10) +702*COS(3.142 + 0*L210/10) +32*COS(1.02 + 18849.23*L210/10) +31*COS(2.84 + 5507.55*L210/10) +25*COS(1.32 + 5223.69*L210/10) +18*COS(1.42 + 1577.34*L210/10) +10*COS(5.91 + 10977.08*L210/10) +9*COS(1.42 + 6275.96*L210/10) +9*COS(0.27 + 5486.78*L210/10))*L210/1000000000  + (4359*COS(5.7846 + 6283.0758*L210/10)*L210^2+124*COS(5.579 + 12566.152*L210/10)*L210^2)/10000000000</f>
        <v>1.01546514504823</v>
      </c>
      <c r="AE210" s="10" t="n">
        <f aca="false">2*959.63/AD210</f>
        <v>1890.03040563134</v>
      </c>
      <c r="AF210" s="0"/>
      <c r="AG210" s="0"/>
    </row>
    <row r="211" customFormat="false" ht="12.8" hidden="false" customHeight="false" outlineLevel="0" collapsed="false">
      <c r="D211" s="28" t="n">
        <f aca="false">K211-INT(275*E211/9)+IF($A$8="leap year",1,2)*INT((E211+9)/12)+30</f>
        <v>29</v>
      </c>
      <c r="E211" s="28" t="n">
        <f aca="false">IF(K211&lt;32,1,INT(9*(IF($A$8="leap year",1,2)+K211)/275+0.98))</f>
        <v>7</v>
      </c>
      <c r="F211" s="20" t="n">
        <f aca="false">ASIN(Y211)*180/PI()</f>
        <v>43.4468327870893</v>
      </c>
      <c r="G211" s="21" t="n">
        <f aca="false">F211+1.02/(TAN($A$10*(F211+10.3/(F211+5.11)))*60)</f>
        <v>43.4646478038281</v>
      </c>
      <c r="H211" s="21" t="n">
        <f aca="false">IF(X211&gt;180,AB211-180,AB211+180)</f>
        <v>243.663222472832</v>
      </c>
      <c r="I211" s="13" t="n">
        <f aca="false">IF(ABS(4*(N211-0.0057183-V211))&lt;20,4*(N211-0.0057183-V211),4*(N211-0.0057183-V211-360))</f>
        <v>-6.51995969754438</v>
      </c>
      <c r="J211" s="29" t="n">
        <f aca="false">INT(365.25*(IF(E211&gt;2,$A$5,$A$5-1)+4716))+INT(30.6001*(IF(E211&lt;3,E211+12,E211)+1))+D211+$C$2/24+2-INT(IF(E211&gt;2,$A$5,$A$5-1)/100)+INT(INT(IF(E211&gt;2,$A$5,$A$5-1)/100)/4)-1524.5</f>
        <v>2459790.125</v>
      </c>
      <c r="K211" s="7" t="n">
        <v>210</v>
      </c>
      <c r="L211" s="30" t="n">
        <f aca="false">(J211-2451545)/36525</f>
        <v>0.225739219712526</v>
      </c>
      <c r="M211" s="6" t="n">
        <f aca="false">MOD(357.5291 + 35999.0503*L211 - 0.0001559*L211^2 - 0.00000048*L211^3,360)</f>
        <v>203.926617164057</v>
      </c>
      <c r="N211" s="6" t="n">
        <f aca="false">MOD(280.46645 + 36000.76983*L211 + 0.0003032*L211^2,360)</f>
        <v>127.25215592496</v>
      </c>
      <c r="O211" s="6" t="n">
        <f aca="false"> MOD((1.9146 - 0.004817*L211 - 0.000014*L211^2)*SIN(M211*$A$10) + (0.019993 - 0.000101*L211)*SIN(2*M211*$A$10) + 0.00029*SIN(3*M211*$A$10),360)</f>
        <v>359.238475136257</v>
      </c>
      <c r="P211" s="6" t="n">
        <f aca="false">MOD(N211+O211,360)</f>
        <v>126.490631061217</v>
      </c>
      <c r="Q211" s="31" t="n">
        <f aca="false">COS(P211*$A$10)</f>
        <v>-0.594691333066944</v>
      </c>
      <c r="R211" s="7" t="n">
        <f aca="false">COS((23.4393-46.815*L211/3600)*$A$10)*SIN(P211*$A$10)</f>
        <v>0.73762981297468</v>
      </c>
      <c r="S211" s="7" t="n">
        <f aca="false">SIN((23.4393-46.815*L211/3600)*$A$10)*SIN(P211*$A$10)</f>
        <v>0.319756903578327</v>
      </c>
      <c r="T211" s="31" t="n">
        <f aca="false">SQRT(1-S211^2)</f>
        <v>0.947499616155068</v>
      </c>
      <c r="U211" s="6" t="n">
        <f aca="false">ATAN(S211/T211)/$A$10</f>
        <v>18.6482240851361</v>
      </c>
      <c r="V211" s="6" t="n">
        <f aca="false">IF(2*ATAN(R211/(Q211+T211))/$A$10&gt;0, 2*ATAN(R211/(Q211+T211))/$A$10, 2*ATAN(R211/(Q211+T211))/$A$10+360)</f>
        <v>128.876427549346</v>
      </c>
      <c r="W211" s="6" t="n">
        <f aca="false"> MOD(280.46061837 + 360.98564736629*(J211-2451545) + 0.000387933*L211^2 - L211^3/3871000010  + $B$7,360)</f>
        <v>172.246379120275</v>
      </c>
      <c r="X211" s="6" t="n">
        <f aca="false">IF(W211-V211&gt;0,W211-V211,W211-V211+360)</f>
        <v>43.3699515709294</v>
      </c>
      <c r="Y211" s="31" t="n">
        <f aca="false">SIN($A$10*$B$5)*SIN(U211*$A$10) +COS($A$10*$B$5)* COS(U211*$A$10)*COS(X211*$A$10)</f>
        <v>0.687681173415367</v>
      </c>
      <c r="Z211" s="6" t="n">
        <f aca="false">SIN($A$10*X211)</f>
        <v>0.686706368590122</v>
      </c>
      <c r="AA211" s="6" t="n">
        <f aca="false">COS($A$10*X211)*SIN($A$10*$B$5) - TAN($A$10*U211)*COS($A$10*$B$5)</f>
        <v>0.339940058851211</v>
      </c>
      <c r="AB211" s="6" t="n">
        <f aca="false">IF(OR(AND(Z211*AA211&gt;0), AND(Z211&lt;0,AA211&gt;0)), MOD(ATAN2(AA211,Z211)/$A$10+360,360),  ATAN2(AA211,Z211)/$A$10)</f>
        <v>63.6632224728324</v>
      </c>
      <c r="AC211" s="16" t="n">
        <f aca="false">P211-P210</f>
        <v>0.955911197359058</v>
      </c>
      <c r="AD211" s="17" t="n">
        <f aca="false">(100013989+1670700*COS(3.0984635 + 6283.07585*L211/10)+13956*COS(3.05525 + 12566.1517*L211/10)+3084*COS(5.1985 + 77713.7715*L211/10) +1628*COS(1.1739 + 5753.3849*L211/10)+1576*COS(2.8469 + 7860.4194*L211/10)+925*COS(5.453 + 11506.77*L211/10)+542*COS(4.564 + 3930.21*L211/10)+472*COS(3.661 + 5884.927*L211/10)+346*COS(0.964 + 5507.553*L211/10)+329*COS(5.9 + 5223.694*L211/10)+307*COS(0.299 + 5573.143*L211/10)+243*COS(4.273 + 11790.629*L211/10)+212*COS(5.847 + 1577.344*L211/10)+186*COS(5.022 + 10977.079*L211/10)+175*COS(3.012 + 18849.228*L211/10)+110*COS(5.055 + 5486.778*L211/10)+98*COS(0.89 + 6069.78*L211/10)+86*COS(5.69 + 15720.84*L211/10)+86*COS(1.27 + 161000.69*L211/10)+65*COS(0.27 + 17260.15*L211/10)+63*COS(0.92 + 529.69*L211/10)+57*COS(2.01 + 83996.85*L211/10)+56*COS(5.24 + 71430.7*L211/10)+49*COS(3.25 + 2544.31*L211/10)+47*COS(2.58 + 775.52*L211/10)+45*COS(5.54 + 9437.76*L211/10)+43*COS(6.01 + 6275.96*L211/10)+39*COS(5.36 + 4694*L211/10)+38*COS(2.39 + 8827.39*L211/10)+37*COS(0.83 + 19651.05*L211/10)+37*COS(4.9 + 12139.55*L211/10)+36*COS(1.67 + 12036.46*L211/10)+35*COS(1.84 + 2942.46*L211/10)+33*COS(0.24 + 7084.9*L211/10)+32*COS(0.18 + 5088.63*L211/10)+32*COS(1.78 + 398.15*L211/10)+28*COS(1.21 + 6286.6*L211/10)+28*COS(1.9 + 6279.55*L211/10)+26*COS(4.59 + 10447.39*L211/10) +24.6*COS(3.787 + 8429.241*L211/10)+23.6*COS(0.269 + 796.3*L211/10)+27.8*COS(1.899 + 6279.55*L211/10)+23.9*COS(4.996 + 5856.48*L211/10)+20.3*COS(4.653 + 2146.165*L211/10))/100000000 + (103019*COS(1.10749 + 6283.07585*L211/10) +1721*COS(1.0644 + 12566.1517*L211/10) +702*COS(3.142 + 0*L211/10) +32*COS(1.02 + 18849.23*L211/10) +31*COS(2.84 + 5507.55*L211/10) +25*COS(1.32 + 5223.69*L211/10) +18*COS(1.42 + 1577.34*L211/10) +10*COS(5.91 + 10977.08*L211/10) +9*COS(1.42 + 6275.96*L211/10) +9*COS(0.27 + 5486.78*L211/10))*L211/1000000000  + (4359*COS(5.7846 + 6283.0758*L211/10)*L211^2+124*COS(5.579 + 12566.152*L211/10)*L211^2)/10000000000</f>
        <v>1.01535412025783</v>
      </c>
      <c r="AE211" s="10" t="n">
        <f aca="false">2*959.63/AD211</f>
        <v>1890.2370726704</v>
      </c>
      <c r="AF211" s="0"/>
      <c r="AG211" s="0"/>
    </row>
    <row r="212" customFormat="false" ht="12.8" hidden="false" customHeight="false" outlineLevel="0" collapsed="false">
      <c r="D212" s="28" t="n">
        <f aca="false">K212-INT(275*E212/9)+IF($A$8="leap year",1,2)*INT((E212+9)/12)+30</f>
        <v>30</v>
      </c>
      <c r="E212" s="28" t="n">
        <f aca="false">IF(K212&lt;32,1,INT(9*(IF($A$8="leap year",1,2)+K212)/275+0.98))</f>
        <v>7</v>
      </c>
      <c r="F212" s="20" t="n">
        <f aca="false">ASIN(Y212)*180/PI()</f>
        <v>43.2494881865146</v>
      </c>
      <c r="G212" s="21" t="n">
        <f aca="false">F212+1.02/(TAN($A$10*(F212+10.3/(F212+5.11)))*60)</f>
        <v>43.267425961561</v>
      </c>
      <c r="H212" s="21" t="n">
        <f aca="false">IF(X212&gt;180,AB212-180,AB212+180)</f>
        <v>243.472104097722</v>
      </c>
      <c r="I212" s="13" t="n">
        <f aca="false">IF(ABS(4*(N212-0.0057183-V212))&lt;20,4*(N212-0.0057183-V212),4*(N212-0.0057183-V212-360))</f>
        <v>-6.48048629046434</v>
      </c>
      <c r="J212" s="29" t="n">
        <f aca="false">INT(365.25*(IF(E212&gt;2,$A$5,$A$5-1)+4716))+INT(30.6001*(IF(E212&lt;3,E212+12,E212)+1))+D212+$C$2/24+2-INT(IF(E212&gt;2,$A$5,$A$5-1)/100)+INT(INT(IF(E212&gt;2,$A$5,$A$5-1)/100)/4)-1524.5</f>
        <v>2459791.125</v>
      </c>
      <c r="K212" s="7" t="n">
        <v>211</v>
      </c>
      <c r="L212" s="30" t="n">
        <f aca="false">(J212-2451545)/36525</f>
        <v>0.225766598220397</v>
      </c>
      <c r="M212" s="6" t="n">
        <f aca="false">MOD(357.5291 + 35999.0503*L212 - 0.0001559*L212^2 - 0.00000048*L212^3,360)</f>
        <v>204.912217444129</v>
      </c>
      <c r="N212" s="6" t="n">
        <f aca="false">MOD(280.46645 + 36000.76983*L212 + 0.0003032*L212^2,360)</f>
        <v>128.237803288872</v>
      </c>
      <c r="O212" s="6" t="n">
        <f aca="false"> MOD((1.9146 - 0.004817*L212 - 0.000014*L212^2)*SIN(M212*$A$10) + (0.019993 - 0.000101*L212)*SIN(2*M212*$A$10) + 0.00029*SIN(3*M212*$A$10),360)</f>
        <v>359.208951818792</v>
      </c>
      <c r="P212" s="6" t="n">
        <f aca="false">MOD(N212+O212,360)</f>
        <v>127.446755107664</v>
      </c>
      <c r="Q212" s="31" t="n">
        <f aca="false">COS(P212*$A$10)</f>
        <v>-0.608023904040074</v>
      </c>
      <c r="R212" s="7" t="n">
        <f aca="false">COS((23.4393-46.815*L212/3600)*$A$10)*SIN(P212*$A$10)</f>
        <v>0.728422315449104</v>
      </c>
      <c r="S212" s="7" t="n">
        <f aca="false">SIN((23.4393-46.815*L212/3600)*$A$10)*SIN(P212*$A$10)</f>
        <v>0.315765518180235</v>
      </c>
      <c r="T212" s="31" t="n">
        <f aca="false">SQRT(1-S212^2)</f>
        <v>0.948837255554591</v>
      </c>
      <c r="U212" s="6" t="n">
        <f aca="false">ATAN(S212/T212)/$A$10</f>
        <v>18.4070336052953</v>
      </c>
      <c r="V212" s="6" t="n">
        <f aca="false">IF(2*ATAN(R212/(Q212+T212))/$A$10&gt;0, 2*ATAN(R212/(Q212+T212))/$A$10, 2*ATAN(R212/(Q212+T212))/$A$10+360)</f>
        <v>129.852206561488</v>
      </c>
      <c r="W212" s="6" t="n">
        <f aca="false"> MOD(280.46061837 + 360.98564736629*(J212-2451545) + 0.000387933*L212^2 - L212^3/3871000010  + $B$7,360)</f>
        <v>173.23202649178</v>
      </c>
      <c r="X212" s="6" t="n">
        <f aca="false">IF(W212-V212&gt;0,W212-V212,W212-V212+360)</f>
        <v>43.3798199302919</v>
      </c>
      <c r="Y212" s="31" t="n">
        <f aca="false">SIN($A$10*$B$5)*SIN(U212*$A$10) +COS($A$10*$B$5)* COS(U212*$A$10)*COS(X212*$A$10)</f>
        <v>0.685176483884624</v>
      </c>
      <c r="Z212" s="6" t="n">
        <f aca="false">SIN($A$10*X212)</f>
        <v>0.686831562301762</v>
      </c>
      <c r="AA212" s="6" t="n">
        <f aca="false">COS($A$10*X212)*SIN($A$10*$B$5) - TAN($A$10*U212)*COS($A$10*$B$5)</f>
        <v>0.342859214256408</v>
      </c>
      <c r="AB212" s="6" t="n">
        <f aca="false">IF(OR(AND(Z212*AA212&gt;0), AND(Z212&lt;0,AA212&gt;0)), MOD(ATAN2(AA212,Z212)/$A$10+360,360),  ATAN2(AA212,Z212)/$A$10)</f>
        <v>63.4721040977216</v>
      </c>
      <c r="AC212" s="16" t="n">
        <f aca="false">P212-P211</f>
        <v>0.956124046447087</v>
      </c>
      <c r="AD212" s="17" t="n">
        <f aca="false">(100013989+1670700*COS(3.0984635 + 6283.07585*L212/10)+13956*COS(3.05525 + 12566.1517*L212/10)+3084*COS(5.1985 + 77713.7715*L212/10) +1628*COS(1.1739 + 5753.3849*L212/10)+1576*COS(2.8469 + 7860.4194*L212/10)+925*COS(5.453 + 11506.77*L212/10)+542*COS(4.564 + 3930.21*L212/10)+472*COS(3.661 + 5884.927*L212/10)+346*COS(0.964 + 5507.553*L212/10)+329*COS(5.9 + 5223.694*L212/10)+307*COS(0.299 + 5573.143*L212/10)+243*COS(4.273 + 11790.629*L212/10)+212*COS(5.847 + 1577.344*L212/10)+186*COS(5.022 + 10977.079*L212/10)+175*COS(3.012 + 18849.228*L212/10)+110*COS(5.055 + 5486.778*L212/10)+98*COS(0.89 + 6069.78*L212/10)+86*COS(5.69 + 15720.84*L212/10)+86*COS(1.27 + 161000.69*L212/10)+65*COS(0.27 + 17260.15*L212/10)+63*COS(0.92 + 529.69*L212/10)+57*COS(2.01 + 83996.85*L212/10)+56*COS(5.24 + 71430.7*L212/10)+49*COS(3.25 + 2544.31*L212/10)+47*COS(2.58 + 775.52*L212/10)+45*COS(5.54 + 9437.76*L212/10)+43*COS(6.01 + 6275.96*L212/10)+39*COS(5.36 + 4694*L212/10)+38*COS(2.39 + 8827.39*L212/10)+37*COS(0.83 + 19651.05*L212/10)+37*COS(4.9 + 12139.55*L212/10)+36*COS(1.67 + 12036.46*L212/10)+35*COS(1.84 + 2942.46*L212/10)+33*COS(0.24 + 7084.9*L212/10)+32*COS(0.18 + 5088.63*L212/10)+32*COS(1.78 + 398.15*L212/10)+28*COS(1.21 + 6286.6*L212/10)+28*COS(1.9 + 6279.55*L212/10)+26*COS(4.59 + 10447.39*L212/10) +24.6*COS(3.787 + 8429.241*L212/10)+23.6*COS(0.269 + 796.3*L212/10)+27.8*COS(1.899 + 6279.55*L212/10)+23.9*COS(4.996 + 5856.48*L212/10)+20.3*COS(4.653 + 2146.165*L212/10))/100000000 + (103019*COS(1.10749 + 6283.07585*L212/10) +1721*COS(1.0644 + 12566.1517*L212/10) +702*COS(3.142 + 0*L212/10) +32*COS(1.02 + 18849.23*L212/10) +31*COS(2.84 + 5507.55*L212/10) +25*COS(1.32 + 5223.69*L212/10) +18*COS(1.42 + 1577.34*L212/10) +10*COS(5.91 + 10977.08*L212/10) +9*COS(1.42 + 6275.96*L212/10) +9*COS(0.27 + 5486.78*L212/10))*L212/1000000000  + (4359*COS(5.7846 + 6283.0758*L212/10)*L212^2+124*COS(5.579 + 12566.152*L212/10)*L212^2)/10000000000</f>
        <v>1.01523742604481</v>
      </c>
      <c r="AE212" s="10" t="n">
        <f aca="false">2*959.63/AD212</f>
        <v>1890.4543417761</v>
      </c>
      <c r="AF212" s="0"/>
      <c r="AG212" s="0"/>
    </row>
    <row r="213" customFormat="false" ht="12.8" hidden="false" customHeight="false" outlineLevel="0" collapsed="false">
      <c r="D213" s="28" t="n">
        <f aca="false">K213-INT(275*E213/9)+IF($A$8="leap year",1,2)*INT((E213+9)/12)+30</f>
        <v>31</v>
      </c>
      <c r="E213" s="28" t="n">
        <f aca="false">IF(K213&lt;32,1,INT(9*(IF($A$8="leap year",1,2)+K213)/275+0.98))</f>
        <v>7</v>
      </c>
      <c r="F213" s="20" t="n">
        <f aca="false">ASIN(Y213)*180/PI()</f>
        <v>43.0463558275017</v>
      </c>
      <c r="G213" s="21" t="n">
        <f aca="false">F213+1.02/(TAN($A$10*(F213+10.3/(F213+5.11)))*60)</f>
        <v>43.0644208877882</v>
      </c>
      <c r="H213" s="21" t="n">
        <f aca="false">IF(X213&gt;180,AB213-180,AB213+180)</f>
        <v>243.280721802343</v>
      </c>
      <c r="I213" s="13" t="n">
        <f aca="false">IF(ABS(4*(N213-0.0057183-V213))&lt;20,4*(N213-0.0057183-V213),4*(N213-0.0057183-V213-360))</f>
        <v>-6.43087971302748</v>
      </c>
      <c r="J213" s="29" t="n">
        <f aca="false">INT(365.25*(IF(E213&gt;2,$A$5,$A$5-1)+4716))+INT(30.6001*(IF(E213&lt;3,E213+12,E213)+1))+D213+$C$2/24+2-INT(IF(E213&gt;2,$A$5,$A$5-1)/100)+INT(INT(IF(E213&gt;2,$A$5,$A$5-1)/100)/4)-1524.5</f>
        <v>2459792.125</v>
      </c>
      <c r="K213" s="7" t="n">
        <v>212</v>
      </c>
      <c r="L213" s="30" t="n">
        <f aca="false">(J213-2451545)/36525</f>
        <v>0.225793976728268</v>
      </c>
      <c r="M213" s="6" t="n">
        <f aca="false">MOD(357.5291 + 35999.0503*L213 - 0.0001559*L213^2 - 0.00000048*L213^3,360)</f>
        <v>205.897817724197</v>
      </c>
      <c r="N213" s="6" t="n">
        <f aca="false">MOD(280.46645 + 36000.76983*L213 + 0.0003032*L213^2,360)</f>
        <v>129.223450652786</v>
      </c>
      <c r="O213" s="6" t="n">
        <f aca="false"> MOD((1.9146 - 0.004817*L213 - 0.000014*L213^2)*SIN(M213*$A$10) + (0.019993 - 0.000101*L213)*SIN(2*M213*$A$10) + 0.00029*SIN(3*M213*$A$10),360)</f>
        <v>359.179649695192</v>
      </c>
      <c r="P213" s="6" t="n">
        <f aca="false">MOD(N213+O213,360)</f>
        <v>128.403100347978</v>
      </c>
      <c r="Q213" s="31" t="n">
        <f aca="false">COS(P213*$A$10)</f>
        <v>-0.621190186025159</v>
      </c>
      <c r="R213" s="7" t="n">
        <f aca="false">COS((23.4393-46.815*L213/3600)*$A$10)*SIN(P213*$A$10)</f>
        <v>0.719009776279221</v>
      </c>
      <c r="S213" s="7" t="n">
        <f aca="false">SIN((23.4393-46.815*L213/3600)*$A$10)*SIN(P213*$A$10)</f>
        <v>0.311685248930604</v>
      </c>
      <c r="T213" s="31" t="n">
        <f aca="false">SQRT(1-S213^2)</f>
        <v>0.950185405907219</v>
      </c>
      <c r="U213" s="6" t="n">
        <f aca="false">ATAN(S213/T213)/$A$10</f>
        <v>18.1608208009191</v>
      </c>
      <c r="V213" s="6" t="n">
        <f aca="false">IF(2*ATAN(R213/(Q213+T213))/$A$10&gt;0, 2*ATAN(R213/(Q213+T213))/$A$10, 2*ATAN(R213/(Q213+T213))/$A$10+360)</f>
        <v>130.825452281043</v>
      </c>
      <c r="W213" s="6" t="n">
        <f aca="false"> MOD(280.46061837 + 360.98564736629*(J213-2451545) + 0.000387933*L213^2 - L213^3/3871000010  + $B$7,360)</f>
        <v>174.217673862353</v>
      </c>
      <c r="X213" s="6" t="n">
        <f aca="false">IF(W213-V213&gt;0,W213-V213,W213-V213+360)</f>
        <v>43.3922215813104</v>
      </c>
      <c r="Y213" s="31" t="n">
        <f aca="false">SIN($A$10*$B$5)*SIN(U213*$A$10) +COS($A$10*$B$5)* COS(U213*$A$10)*COS(X213*$A$10)</f>
        <v>0.682589847141352</v>
      </c>
      <c r="Z213" s="6" t="n">
        <f aca="false">SIN($A$10*X213)</f>
        <v>0.686988865410126</v>
      </c>
      <c r="AA213" s="6" t="n">
        <f aca="false">COS($A$10*X213)*SIN($A$10*$B$5) - TAN($A$10*U213)*COS($A$10*$B$5)</f>
        <v>0.345809072959875</v>
      </c>
      <c r="AB213" s="6" t="n">
        <f aca="false">IF(OR(AND(Z213*AA213&gt;0), AND(Z213&lt;0,AA213&gt;0)), MOD(ATAN2(AA213,Z213)/$A$10+360,360),  ATAN2(AA213,Z213)/$A$10)</f>
        <v>63.280721802343</v>
      </c>
      <c r="AC213" s="16" t="n">
        <f aca="false">P213-P212</f>
        <v>0.956345240313738</v>
      </c>
      <c r="AD213" s="17" t="n">
        <f aca="false">(100013989+1670700*COS(3.0984635 + 6283.07585*L213/10)+13956*COS(3.05525 + 12566.1517*L213/10)+3084*COS(5.1985 + 77713.7715*L213/10) +1628*COS(1.1739 + 5753.3849*L213/10)+1576*COS(2.8469 + 7860.4194*L213/10)+925*COS(5.453 + 11506.77*L213/10)+542*COS(4.564 + 3930.21*L213/10)+472*COS(3.661 + 5884.927*L213/10)+346*COS(0.964 + 5507.553*L213/10)+329*COS(5.9 + 5223.694*L213/10)+307*COS(0.299 + 5573.143*L213/10)+243*COS(4.273 + 11790.629*L213/10)+212*COS(5.847 + 1577.344*L213/10)+186*COS(5.022 + 10977.079*L213/10)+175*COS(3.012 + 18849.228*L213/10)+110*COS(5.055 + 5486.778*L213/10)+98*COS(0.89 + 6069.78*L213/10)+86*COS(5.69 + 15720.84*L213/10)+86*COS(1.27 + 161000.69*L213/10)+65*COS(0.27 + 17260.15*L213/10)+63*COS(0.92 + 529.69*L213/10)+57*COS(2.01 + 83996.85*L213/10)+56*COS(5.24 + 71430.7*L213/10)+49*COS(3.25 + 2544.31*L213/10)+47*COS(2.58 + 775.52*L213/10)+45*COS(5.54 + 9437.76*L213/10)+43*COS(6.01 + 6275.96*L213/10)+39*COS(5.36 + 4694*L213/10)+38*COS(2.39 + 8827.39*L213/10)+37*COS(0.83 + 19651.05*L213/10)+37*COS(4.9 + 12139.55*L213/10)+36*COS(1.67 + 12036.46*L213/10)+35*COS(1.84 + 2942.46*L213/10)+33*COS(0.24 + 7084.9*L213/10)+32*COS(0.18 + 5088.63*L213/10)+32*COS(1.78 + 398.15*L213/10)+28*COS(1.21 + 6286.6*L213/10)+28*COS(1.9 + 6279.55*L213/10)+26*COS(4.59 + 10447.39*L213/10) +24.6*COS(3.787 + 8429.241*L213/10)+23.6*COS(0.269 + 796.3*L213/10)+27.8*COS(1.899 + 6279.55*L213/10)+23.9*COS(4.996 + 5856.48*L213/10)+20.3*COS(4.653 + 2146.165*L213/10))/100000000 + (103019*COS(1.10749 + 6283.07585*L213/10) +1721*COS(1.0644 + 12566.1517*L213/10) +702*COS(3.142 + 0*L213/10) +32*COS(1.02 + 18849.23*L213/10) +31*COS(2.84 + 5507.55*L213/10) +25*COS(1.32 + 5223.69*L213/10) +18*COS(1.42 + 1577.34*L213/10) +10*COS(5.91 + 10977.08*L213/10) +9*COS(1.42 + 6275.96*L213/10) +9*COS(0.27 + 5486.78*L213/10))*L213/1000000000  + (4359*COS(5.7846 + 6283.0758*L213/10)*L213^2+124*COS(5.579 + 12566.152*L213/10)*L213^2)/10000000000</f>
        <v>1.01511512743703</v>
      </c>
      <c r="AE213" s="10" t="n">
        <f aca="false">2*959.63/AD213</f>
        <v>1890.68209912876</v>
      </c>
      <c r="AF213" s="0"/>
      <c r="AG213" s="0"/>
    </row>
    <row r="214" customFormat="false" ht="12.8" hidden="false" customHeight="false" outlineLevel="0" collapsed="false">
      <c r="D214" s="28" t="n">
        <f aca="false">K214-INT(275*E214/9)+IF($A$8="leap year",1,2)*INT((E214+9)/12)+30</f>
        <v>1</v>
      </c>
      <c r="E214" s="28" t="n">
        <f aca="false">IF(K214&lt;32,1,INT(9*(IF($A$8="leap year",1,2)+K214)/275+0.98))</f>
        <v>8</v>
      </c>
      <c r="F214" s="20" t="n">
        <f aca="false">ASIN(Y214)*180/PI()</f>
        <v>42.8374891659541</v>
      </c>
      <c r="G214" s="21" t="n">
        <f aca="false">F214+1.02/(TAN($A$10*(F214+10.3/(F214+5.11)))*60)</f>
        <v>42.8556860991528</v>
      </c>
      <c r="H214" s="21" t="n">
        <f aca="false">IF(X214&gt;180,AB214-180,AB214+180)</f>
        <v>243.089205064504</v>
      </c>
      <c r="I214" s="13" t="n">
        <f aca="false">IF(ABS(4*(N214-0.0057183-V214))&lt;20,4*(N214-0.0057183-V214),4*(N214-0.0057183-V214-360))</f>
        <v>-6.37113563819332</v>
      </c>
      <c r="J214" s="29" t="n">
        <f aca="false">INT(365.25*(IF(E214&gt;2,$A$5,$A$5-1)+4716))+INT(30.6001*(IF(E214&lt;3,E214+12,E214)+1))+D214+$C$2/24+2-INT(IF(E214&gt;2,$A$5,$A$5-1)/100)+INT(INT(IF(E214&gt;2,$A$5,$A$5-1)/100)/4)-1524.5</f>
        <v>2459793.125</v>
      </c>
      <c r="K214" s="7" t="n">
        <v>213</v>
      </c>
      <c r="L214" s="30" t="n">
        <f aca="false">(J214-2451545)/36525</f>
        <v>0.22582135523614</v>
      </c>
      <c r="M214" s="6" t="n">
        <f aca="false">MOD(357.5291 + 35999.0503*L214 - 0.0001559*L214^2 - 0.00000048*L214^3,360)</f>
        <v>206.883418004269</v>
      </c>
      <c r="N214" s="6" t="n">
        <f aca="false">MOD(280.46645 + 36000.76983*L214 + 0.0003032*L214^2,360)</f>
        <v>130.209098016698</v>
      </c>
      <c r="O214" s="6" t="n">
        <f aca="false"> MOD((1.9146 - 0.004817*L214 - 0.000014*L214^2)*SIN(M214*$A$10) + (0.019993 - 0.000101*L214)*SIN(2*M214*$A$10) + 0.00029*SIN(3*M214*$A$10),360)</f>
        <v>359.150577059047</v>
      </c>
      <c r="P214" s="6" t="n">
        <f aca="false">MOD(N214+O214,360)</f>
        <v>129.359675075745</v>
      </c>
      <c r="Q214" s="31" t="n">
        <f aca="false">COS(P214*$A$10)</f>
        <v>-0.634186504069494</v>
      </c>
      <c r="R214" s="7" t="n">
        <f aca="false">COS((23.4393-46.815*L214/3600)*$A$10)*SIN(P214*$A$10)</f>
        <v>0.709394593634519</v>
      </c>
      <c r="S214" s="7" t="n">
        <f aca="false">SIN((23.4393-46.815*L214/3600)*$A$10)*SIN(P214*$A$10)</f>
        <v>0.307517135422123</v>
      </c>
      <c r="T214" s="31" t="n">
        <f aca="false">SQRT(1-S214^2)</f>
        <v>0.951542543148635</v>
      </c>
      <c r="U214" s="6" t="n">
        <f aca="false">ATAN(S214/T214)/$A$10</f>
        <v>17.9096650766922</v>
      </c>
      <c r="V214" s="6" t="n">
        <f aca="false">IF(2*ATAN(R214/(Q214+T214))/$A$10&gt;0, 2*ATAN(R214/(Q214+T214))/$A$10, 2*ATAN(R214/(Q214+T214))/$A$10+360)</f>
        <v>131.796163626246</v>
      </c>
      <c r="W214" s="6" t="n">
        <f aca="false"> MOD(280.46061837 + 360.98564736629*(J214-2451545) + 0.000387933*L214^2 - L214^3/3871000010  + $B$7,360)</f>
        <v>175.203321233392</v>
      </c>
      <c r="X214" s="6" t="n">
        <f aca="false">IF(W214-V214&gt;0,W214-V214,W214-V214+360)</f>
        <v>43.4071576071458</v>
      </c>
      <c r="Y214" s="31" t="n">
        <f aca="false">SIN($A$10*$B$5)*SIN(U214*$A$10) +COS($A$10*$B$5)* COS(U214*$A$10)*COS(X214*$A$10)</f>
        <v>0.67992124511833</v>
      </c>
      <c r="Z214" s="6" t="n">
        <f aca="false">SIN($A$10*X214)</f>
        <v>0.687178271919918</v>
      </c>
      <c r="AA214" s="6" t="n">
        <f aca="false">COS($A$10*X214)*SIN($A$10*$B$5) - TAN($A$10*U214)*COS($A$10*$B$5)</f>
        <v>0.34878824304443</v>
      </c>
      <c r="AB214" s="6" t="n">
        <f aca="false">IF(OR(AND(Z214*AA214&gt;0), AND(Z214&lt;0,AA214&gt;0)), MOD(ATAN2(AA214,Z214)/$A$10+360,360),  ATAN2(AA214,Z214)/$A$10)</f>
        <v>63.0892050645037</v>
      </c>
      <c r="AC214" s="16" t="n">
        <f aca="false">P214-P213</f>
        <v>0.95657472776719</v>
      </c>
      <c r="AD214" s="17" t="n">
        <f aca="false">(100013989+1670700*COS(3.0984635 + 6283.07585*L214/10)+13956*COS(3.05525 + 12566.1517*L214/10)+3084*COS(5.1985 + 77713.7715*L214/10) +1628*COS(1.1739 + 5753.3849*L214/10)+1576*COS(2.8469 + 7860.4194*L214/10)+925*COS(5.453 + 11506.77*L214/10)+542*COS(4.564 + 3930.21*L214/10)+472*COS(3.661 + 5884.927*L214/10)+346*COS(0.964 + 5507.553*L214/10)+329*COS(5.9 + 5223.694*L214/10)+307*COS(0.299 + 5573.143*L214/10)+243*COS(4.273 + 11790.629*L214/10)+212*COS(5.847 + 1577.344*L214/10)+186*COS(5.022 + 10977.079*L214/10)+175*COS(3.012 + 18849.228*L214/10)+110*COS(5.055 + 5486.778*L214/10)+98*COS(0.89 + 6069.78*L214/10)+86*COS(5.69 + 15720.84*L214/10)+86*COS(1.27 + 161000.69*L214/10)+65*COS(0.27 + 17260.15*L214/10)+63*COS(0.92 + 529.69*L214/10)+57*COS(2.01 + 83996.85*L214/10)+56*COS(5.24 + 71430.7*L214/10)+49*COS(3.25 + 2544.31*L214/10)+47*COS(2.58 + 775.52*L214/10)+45*COS(5.54 + 9437.76*L214/10)+43*COS(6.01 + 6275.96*L214/10)+39*COS(5.36 + 4694*L214/10)+38*COS(2.39 + 8827.39*L214/10)+37*COS(0.83 + 19651.05*L214/10)+37*COS(4.9 + 12139.55*L214/10)+36*COS(1.67 + 12036.46*L214/10)+35*COS(1.84 + 2942.46*L214/10)+33*COS(0.24 + 7084.9*L214/10)+32*COS(0.18 + 5088.63*L214/10)+32*COS(1.78 + 398.15*L214/10)+28*COS(1.21 + 6286.6*L214/10)+28*COS(1.9 + 6279.55*L214/10)+26*COS(4.59 + 10447.39*L214/10) +24.6*COS(3.787 + 8429.241*L214/10)+23.6*COS(0.269 + 796.3*L214/10)+27.8*COS(1.899 + 6279.55*L214/10)+23.9*COS(4.996 + 5856.48*L214/10)+20.3*COS(4.653 + 2146.165*L214/10))/100000000 + (103019*COS(1.10749 + 6283.07585*L214/10) +1721*COS(1.0644 + 12566.1517*L214/10) +702*COS(3.142 + 0*L214/10) +32*COS(1.02 + 18849.23*L214/10) +31*COS(2.84 + 5507.55*L214/10) +25*COS(1.32 + 5223.69*L214/10) +18*COS(1.42 + 1577.34*L214/10) +10*COS(5.91 + 10977.08*L214/10) +9*COS(1.42 + 6275.96*L214/10) +9*COS(0.27 + 5486.78*L214/10))*L214/1000000000  + (4359*COS(5.7846 + 6283.0758*L214/10)*L214^2+124*COS(5.579 + 12566.152*L214/10)*L214^2)/10000000000</f>
        <v>1.01498733981286</v>
      </c>
      <c r="AE214" s="10" t="n">
        <f aca="false">2*959.63/AD214</f>
        <v>1890.92013734267</v>
      </c>
      <c r="AF214" s="0"/>
      <c r="AG214" s="0"/>
    </row>
    <row r="215" customFormat="false" ht="12.8" hidden="false" customHeight="false" outlineLevel="0" collapsed="false">
      <c r="D215" s="28" t="n">
        <f aca="false">K215-INT(275*E215/9)+IF($A$8="leap year",1,2)*INT((E215+9)/12)+30</f>
        <v>2</v>
      </c>
      <c r="E215" s="28" t="n">
        <f aca="false">IF(K215&lt;32,1,INT(9*(IF($A$8="leap year",1,2)+K215)/275+0.98))</f>
        <v>8</v>
      </c>
      <c r="F215" s="20" t="n">
        <f aca="false">ASIN(Y215)*180/PI()</f>
        <v>42.6229448418774</v>
      </c>
      <c r="G215" s="21" t="n">
        <f aca="false">F215+1.02/(TAN($A$10*(F215+10.3/(F215+5.11)))*60)</f>
        <v>42.6412782982985</v>
      </c>
      <c r="H215" s="21" t="n">
        <f aca="false">IF(X215&gt;180,AB215-180,AB215+180)</f>
        <v>242.89767811727</v>
      </c>
      <c r="I215" s="13" t="n">
        <f aca="false">IF(ABS(4*(N215-0.0057183-V215))&lt;20,4*(N215-0.0057183-V215),4*(N215-0.0057183-V215-360))</f>
        <v>-6.30126238447008</v>
      </c>
      <c r="J215" s="29" t="n">
        <f aca="false">INT(365.25*(IF(E215&gt;2,$A$5,$A$5-1)+4716))+INT(30.6001*(IF(E215&lt;3,E215+12,E215)+1))+D215+$C$2/24+2-INT(IF(E215&gt;2,$A$5,$A$5-1)/100)+INT(INT(IF(E215&gt;2,$A$5,$A$5-1)/100)/4)-1524.5</f>
        <v>2459794.125</v>
      </c>
      <c r="K215" s="7" t="n">
        <v>214</v>
      </c>
      <c r="L215" s="30" t="n">
        <f aca="false">(J215-2451545)/36525</f>
        <v>0.225848733744011</v>
      </c>
      <c r="M215" s="6" t="n">
        <f aca="false">MOD(357.5291 + 35999.0503*L215 - 0.0001559*L215^2 - 0.00000048*L215^3,360)</f>
        <v>207.869018284337</v>
      </c>
      <c r="N215" s="6" t="n">
        <f aca="false">MOD(280.46645 + 36000.76983*L215 + 0.0003032*L215^2,360)</f>
        <v>131.194745380611</v>
      </c>
      <c r="O215" s="6" t="n">
        <f aca="false"> MOD((1.9146 - 0.004817*L215 - 0.000014*L215^2)*SIN(M215*$A$10) + (0.019993 - 0.000101*L215)*SIN(2*M215*$A$10) + 0.00029*SIN(3*M215*$A$10),360)</f>
        <v>359.121742150742</v>
      </c>
      <c r="P215" s="6" t="n">
        <f aca="false">MOD(N215+O215,360)</f>
        <v>130.316487531354</v>
      </c>
      <c r="Q215" s="31" t="n">
        <f aca="false">COS(P215*$A$10)</f>
        <v>-0.647009219469057</v>
      </c>
      <c r="R215" s="7" t="n">
        <f aca="false">COS((23.4393-46.815*L215/3600)*$A$10)*SIN(P215*$A$10)</f>
        <v>0.69957921890233</v>
      </c>
      <c r="S215" s="7" t="n">
        <f aca="false">SIN((23.4393-46.815*L215/3600)*$A$10)*SIN(P215*$A$10)</f>
        <v>0.303262240316937</v>
      </c>
      <c r="T215" s="31" t="n">
        <f aca="false">SQRT(1-S215^2)</f>
        <v>0.952907137971981</v>
      </c>
      <c r="U215" s="6" t="n">
        <f aca="false">ATAN(S215/T215)/$A$10</f>
        <v>17.653646628332</v>
      </c>
      <c r="V215" s="6" t="n">
        <f aca="false">IF(2*ATAN(R215/(Q215+T215))/$A$10&gt;0, 2*ATAN(R215/(Q215+T215))/$A$10, 2*ATAN(R215/(Q215+T215))/$A$10+360)</f>
        <v>132.764342676729</v>
      </c>
      <c r="W215" s="6" t="n">
        <f aca="false"> MOD(280.46061837 + 360.98564736629*(J215-2451545) + 0.000387933*L215^2 - L215^3/3871000010  + $B$7,360)</f>
        <v>176.188968604431</v>
      </c>
      <c r="X215" s="6" t="n">
        <f aca="false">IF(W215-V215&gt;0,W215-V215,W215-V215+360)</f>
        <v>43.4246259277016</v>
      </c>
      <c r="Y215" s="31" t="n">
        <f aca="false">SIN($A$10*$B$5)*SIN(U215*$A$10) +COS($A$10*$B$5)* COS(U215*$A$10)*COS(X215*$A$10)</f>
        <v>0.67717069507438</v>
      </c>
      <c r="Z215" s="6" t="n">
        <f aca="false">SIN($A$10*X215)</f>
        <v>0.68739973168255</v>
      </c>
      <c r="AA215" s="6" t="n">
        <f aca="false">COS($A$10*X215)*SIN($A$10*$B$5) - TAN($A$10*U215)*COS($A$10*$B$5)</f>
        <v>0.351795366251251</v>
      </c>
      <c r="AB215" s="6" t="n">
        <f aca="false">IF(OR(AND(Z215*AA215&gt;0), AND(Z215&lt;0,AA215&gt;0)), MOD(ATAN2(AA215,Z215)/$A$10+360,360),  ATAN2(AA215,Z215)/$A$10)</f>
        <v>62.8976781172699</v>
      </c>
      <c r="AC215" s="16" t="n">
        <f aca="false">P215-P214</f>
        <v>0.956812455608542</v>
      </c>
      <c r="AD215" s="17" t="n">
        <f aca="false">(100013989+1670700*COS(3.0984635 + 6283.07585*L215/10)+13956*COS(3.05525 + 12566.1517*L215/10)+3084*COS(5.1985 + 77713.7715*L215/10) +1628*COS(1.1739 + 5753.3849*L215/10)+1576*COS(2.8469 + 7860.4194*L215/10)+925*COS(5.453 + 11506.77*L215/10)+542*COS(4.564 + 3930.21*L215/10)+472*COS(3.661 + 5884.927*L215/10)+346*COS(0.964 + 5507.553*L215/10)+329*COS(5.9 + 5223.694*L215/10)+307*COS(0.299 + 5573.143*L215/10)+243*COS(4.273 + 11790.629*L215/10)+212*COS(5.847 + 1577.344*L215/10)+186*COS(5.022 + 10977.079*L215/10)+175*COS(3.012 + 18849.228*L215/10)+110*COS(5.055 + 5486.778*L215/10)+98*COS(0.89 + 6069.78*L215/10)+86*COS(5.69 + 15720.84*L215/10)+86*COS(1.27 + 161000.69*L215/10)+65*COS(0.27 + 17260.15*L215/10)+63*COS(0.92 + 529.69*L215/10)+57*COS(2.01 + 83996.85*L215/10)+56*COS(5.24 + 71430.7*L215/10)+49*COS(3.25 + 2544.31*L215/10)+47*COS(2.58 + 775.52*L215/10)+45*COS(5.54 + 9437.76*L215/10)+43*COS(6.01 + 6275.96*L215/10)+39*COS(5.36 + 4694*L215/10)+38*COS(2.39 + 8827.39*L215/10)+37*COS(0.83 + 19651.05*L215/10)+37*COS(4.9 + 12139.55*L215/10)+36*COS(1.67 + 12036.46*L215/10)+35*COS(1.84 + 2942.46*L215/10)+33*COS(0.24 + 7084.9*L215/10)+32*COS(0.18 + 5088.63*L215/10)+32*COS(1.78 + 398.15*L215/10)+28*COS(1.21 + 6286.6*L215/10)+28*COS(1.9 + 6279.55*L215/10)+26*COS(4.59 + 10447.39*L215/10) +24.6*COS(3.787 + 8429.241*L215/10)+23.6*COS(0.269 + 796.3*L215/10)+27.8*COS(1.899 + 6279.55*L215/10)+23.9*COS(4.996 + 5856.48*L215/10)+20.3*COS(4.653 + 2146.165*L215/10))/100000000 + (103019*COS(1.10749 + 6283.07585*L215/10) +1721*COS(1.0644 + 12566.1517*L215/10) +702*COS(3.142 + 0*L215/10) +32*COS(1.02 + 18849.23*L215/10) +31*COS(2.84 + 5507.55*L215/10) +25*COS(1.32 + 5223.69*L215/10) +18*COS(1.42 + 1577.34*L215/10) +10*COS(5.91 + 10977.08*L215/10) +9*COS(1.42 + 6275.96*L215/10) +9*COS(0.27 + 5486.78*L215/10))*L215/1000000000  + (4359*COS(5.7846 + 6283.0758*L215/10)*L215^2+124*COS(5.579 + 12566.152*L215/10)*L215^2)/10000000000</f>
        <v>1.01485423559859</v>
      </c>
      <c r="AE215" s="10" t="n">
        <f aca="false">2*959.63/AD215</f>
        <v>1891.16814284956</v>
      </c>
      <c r="AF215" s="0"/>
      <c r="AG215" s="0"/>
    </row>
    <row r="216" customFormat="false" ht="12.8" hidden="false" customHeight="false" outlineLevel="0" collapsed="false">
      <c r="D216" s="28" t="n">
        <f aca="false">K216-INT(275*E216/9)+IF($A$8="leap year",1,2)*INT((E216+9)/12)+30</f>
        <v>3</v>
      </c>
      <c r="E216" s="28" t="n">
        <f aca="false">IF(K216&lt;32,1,INT(9*(IF($A$8="leap year",1,2)+K216)/275+0.98))</f>
        <v>8</v>
      </c>
      <c r="F216" s="20" t="n">
        <f aca="false">ASIN(Y216)*180/PI()</f>
        <v>42.4027826127815</v>
      </c>
      <c r="G216" s="21" t="n">
        <f aca="false">F216+1.02/(TAN($A$10*(F216+10.3/(F216+5.11)))*60)</f>
        <v>42.4212573073749</v>
      </c>
      <c r="H216" s="21" t="n">
        <f aca="false">IF(X216&gt;180,AB216-180,AB216+180)</f>
        <v>242.706259830845</v>
      </c>
      <c r="I216" s="13" t="n">
        <f aca="false">IF(ABS(4*(N216-0.0057183-V216))&lt;20,4*(N216-0.0057183-V216),4*(N216-0.0057183-V216-360))</f>
        <v>-6.2212807414619</v>
      </c>
      <c r="J216" s="29" t="n">
        <f aca="false">INT(365.25*(IF(E216&gt;2,$A$5,$A$5-1)+4716))+INT(30.6001*(IF(E216&lt;3,E216+12,E216)+1))+D216+$C$2/24+2-INT(IF(E216&gt;2,$A$5,$A$5-1)/100)+INT(INT(IF(E216&gt;2,$A$5,$A$5-1)/100)/4)-1524.5</f>
        <v>2459795.125</v>
      </c>
      <c r="K216" s="7" t="n">
        <v>215</v>
      </c>
      <c r="L216" s="30" t="n">
        <f aca="false">(J216-2451545)/36525</f>
        <v>0.225876112251882</v>
      </c>
      <c r="M216" s="6" t="n">
        <f aca="false">MOD(357.5291 + 35999.0503*L216 - 0.0001559*L216^2 - 0.00000048*L216^3,360)</f>
        <v>208.854618564404</v>
      </c>
      <c r="N216" s="6" t="n">
        <f aca="false">MOD(280.46645 + 36000.76983*L216 + 0.0003032*L216^2,360)</f>
        <v>132.180392744527</v>
      </c>
      <c r="O216" s="6" t="n">
        <f aca="false"> MOD((1.9146 - 0.004817*L216 - 0.000014*L216^2)*SIN(M216*$A$10) + (0.019993 - 0.000101*L216)*SIN(2*M216*$A$10) + 0.00029*SIN(3*M216*$A$10),360)</f>
        <v>359.093153155434</v>
      </c>
      <c r="P216" s="6" t="n">
        <f aca="false">MOD(N216+O216,360)</f>
        <v>131.273545899962</v>
      </c>
      <c r="Q216" s="31" t="n">
        <f aca="false">COS(P216*$A$10)</f>
        <v>-0.659654730600342</v>
      </c>
      <c r="R216" s="7" t="n">
        <f aca="false">COS((23.4393-46.815*L216/3600)*$A$10)*SIN(P216*$A$10)</f>
        <v>0.689566156382174</v>
      </c>
      <c r="S216" s="7" t="n">
        <f aca="false">SIN((23.4393-46.815*L216/3600)*$A$10)*SIN(P216*$A$10)</f>
        <v>0.298921649214146</v>
      </c>
      <c r="T216" s="31" t="n">
        <f aca="false">SQRT(1-S216^2)</f>
        <v>0.95427765751436</v>
      </c>
      <c r="U216" s="6" t="n">
        <f aca="false">ATAN(S216/T216)/$A$10</f>
        <v>17.3928463933768</v>
      </c>
      <c r="V216" s="6" t="n">
        <f aca="false">IF(2*ATAN(R216/(Q216+T216))/$A$10&gt;0, 2*ATAN(R216/(Q216+T216))/$A$10, 2*ATAN(R216/(Q216+T216))/$A$10+360)</f>
        <v>133.729994629893</v>
      </c>
      <c r="W216" s="6" t="n">
        <f aca="false"> MOD(280.46061837 + 360.98564736629*(J216-2451545) + 0.000387933*L216^2 - L216^3/3871000010  + $B$7,360)</f>
        <v>177.174615975935</v>
      </c>
      <c r="X216" s="6" t="n">
        <f aca="false">IF(W216-V216&gt;0,W216-V216,W216-V216+360)</f>
        <v>43.4446213460424</v>
      </c>
      <c r="Y216" s="31" t="n">
        <f aca="false">SIN($A$10*$B$5)*SIN(U216*$A$10) +COS($A$10*$B$5)* COS(U216*$A$10)*COS(X216*$A$10)</f>
        <v>0.67433825042953</v>
      </c>
      <c r="Z216" s="6" t="n">
        <f aca="false">SIN($A$10*X216)</f>
        <v>0.687653151039277</v>
      </c>
      <c r="AA216" s="6" t="n">
        <f aca="false">COS($A$10*X216)*SIN($A$10*$B$5) - TAN($A$10*U216)*COS($A$10*$B$5)</f>
        <v>0.354829119030415</v>
      </c>
      <c r="AB216" s="6" t="n">
        <f aca="false">IF(OR(AND(Z216*AA216&gt;0), AND(Z216&lt;0,AA216&gt;0)), MOD(ATAN2(AA216,Z216)/$A$10+360,360),  ATAN2(AA216,Z216)/$A$10)</f>
        <v>62.7062598308445</v>
      </c>
      <c r="AC216" s="16" t="n">
        <f aca="false">P216-P215</f>
        <v>0.957058368607818</v>
      </c>
      <c r="AD216" s="17" t="n">
        <f aca="false">(100013989+1670700*COS(3.0984635 + 6283.07585*L216/10)+13956*COS(3.05525 + 12566.1517*L216/10)+3084*COS(5.1985 + 77713.7715*L216/10) +1628*COS(1.1739 + 5753.3849*L216/10)+1576*COS(2.8469 + 7860.4194*L216/10)+925*COS(5.453 + 11506.77*L216/10)+542*COS(4.564 + 3930.21*L216/10)+472*COS(3.661 + 5884.927*L216/10)+346*COS(0.964 + 5507.553*L216/10)+329*COS(5.9 + 5223.694*L216/10)+307*COS(0.299 + 5573.143*L216/10)+243*COS(4.273 + 11790.629*L216/10)+212*COS(5.847 + 1577.344*L216/10)+186*COS(5.022 + 10977.079*L216/10)+175*COS(3.012 + 18849.228*L216/10)+110*COS(5.055 + 5486.778*L216/10)+98*COS(0.89 + 6069.78*L216/10)+86*COS(5.69 + 15720.84*L216/10)+86*COS(1.27 + 161000.69*L216/10)+65*COS(0.27 + 17260.15*L216/10)+63*COS(0.92 + 529.69*L216/10)+57*COS(2.01 + 83996.85*L216/10)+56*COS(5.24 + 71430.7*L216/10)+49*COS(3.25 + 2544.31*L216/10)+47*COS(2.58 + 775.52*L216/10)+45*COS(5.54 + 9437.76*L216/10)+43*COS(6.01 + 6275.96*L216/10)+39*COS(5.36 + 4694*L216/10)+38*COS(2.39 + 8827.39*L216/10)+37*COS(0.83 + 19651.05*L216/10)+37*COS(4.9 + 12139.55*L216/10)+36*COS(1.67 + 12036.46*L216/10)+35*COS(1.84 + 2942.46*L216/10)+33*COS(0.24 + 7084.9*L216/10)+32*COS(0.18 + 5088.63*L216/10)+32*COS(1.78 + 398.15*L216/10)+28*COS(1.21 + 6286.6*L216/10)+28*COS(1.9 + 6279.55*L216/10)+26*COS(4.59 + 10447.39*L216/10) +24.6*COS(3.787 + 8429.241*L216/10)+23.6*COS(0.269 + 796.3*L216/10)+27.8*COS(1.899 + 6279.55*L216/10)+23.9*COS(4.996 + 5856.48*L216/10)+20.3*COS(4.653 + 2146.165*L216/10))/100000000 + (103019*COS(1.10749 + 6283.07585*L216/10) +1721*COS(1.0644 + 12566.1517*L216/10) +702*COS(3.142 + 0*L216/10) +32*COS(1.02 + 18849.23*L216/10) +31*COS(2.84 + 5507.55*L216/10) +25*COS(1.32 + 5223.69*L216/10) +18*COS(1.42 + 1577.34*L216/10) +10*COS(5.91 + 10977.08*L216/10) +9*COS(1.42 + 6275.96*L216/10) +9*COS(0.27 + 5486.78*L216/10))*L216/1000000000  + (4359*COS(5.7846 + 6283.0758*L216/10)*L216^2+124*COS(5.579 + 12566.152*L216/10)*L216^2)/10000000000</f>
        <v>1.01471604763589</v>
      </c>
      <c r="AE216" s="10" t="n">
        <f aca="false">2*959.63/AD216</f>
        <v>1891.42568945425</v>
      </c>
      <c r="AF216" s="0"/>
      <c r="AG216" s="0"/>
    </row>
    <row r="217" customFormat="false" ht="12.8" hidden="false" customHeight="false" outlineLevel="0" collapsed="false">
      <c r="D217" s="28" t="n">
        <f aca="false">K217-INT(275*E217/9)+IF($A$8="leap year",1,2)*INT((E217+9)/12)+30</f>
        <v>4</v>
      </c>
      <c r="E217" s="28" t="n">
        <f aca="false">IF(K217&lt;32,1,INT(9*(IF($A$8="leap year",1,2)+K217)/275+0.98))</f>
        <v>8</v>
      </c>
      <c r="F217" s="20" t="n">
        <f aca="false">ASIN(Y217)*180/PI()</f>
        <v>42.1770652867818</v>
      </c>
      <c r="G217" s="21" t="n">
        <f aca="false">F217+1.02/(TAN($A$10*(F217+10.3/(F217+5.11)))*60)</f>
        <v>42.1956860012443</v>
      </c>
      <c r="H217" s="21" t="n">
        <f aca="false">IF(X217&gt;180,AB217-180,AB217+180)</f>
        <v>242.515063608575</v>
      </c>
      <c r="I217" s="13" t="n">
        <f aca="false">IF(ABS(4*(N217-0.0057183-V217))&lt;20,4*(N217-0.0057183-V217),4*(N217-0.0057183-V217-360))</f>
        <v>-6.13122378223682</v>
      </c>
      <c r="J217" s="29" t="n">
        <f aca="false">INT(365.25*(IF(E217&gt;2,$A$5,$A$5-1)+4716))+INT(30.6001*(IF(E217&lt;3,E217+12,E217)+1))+D217+$C$2/24+2-INT(IF(E217&gt;2,$A$5,$A$5-1)/100)+INT(INT(IF(E217&gt;2,$A$5,$A$5-1)/100)/4)-1524.5</f>
        <v>2459796.125</v>
      </c>
      <c r="K217" s="7" t="n">
        <v>216</v>
      </c>
      <c r="L217" s="30" t="n">
        <f aca="false">(J217-2451545)/36525</f>
        <v>0.225903490759754</v>
      </c>
      <c r="M217" s="6" t="n">
        <f aca="false">MOD(357.5291 + 35999.0503*L217 - 0.0001559*L217^2 - 0.00000048*L217^3,360)</f>
        <v>209.840218844474</v>
      </c>
      <c r="N217" s="6" t="n">
        <f aca="false">MOD(280.46645 + 36000.76983*L217 + 0.0003032*L217^2,360)</f>
        <v>133.166040108441</v>
      </c>
      <c r="O217" s="6" t="n">
        <f aca="false"> MOD((1.9146 - 0.004817*L217 - 0.000014*L217^2)*SIN(M217*$A$10) + (0.019993 - 0.000101*L217)*SIN(2*M217*$A$10) + 0.00029*SIN(3*M217*$A$10),360)</f>
        <v>359.064818201037</v>
      </c>
      <c r="P217" s="6" t="n">
        <f aca="false">MOD(N217+O217,360)</f>
        <v>132.230858309478</v>
      </c>
      <c r="Q217" s="31" t="n">
        <f aca="false">COS(P217*$A$10)</f>
        <v>-0.672119473755789</v>
      </c>
      <c r="R217" s="7" t="n">
        <f aca="false">COS((23.4393-46.815*L217/3600)*$A$10)*SIN(P217*$A$10)</f>
        <v>0.67935796297181</v>
      </c>
      <c r="S217" s="7" t="n">
        <f aca="false">SIN((23.4393-46.815*L217/3600)*$A$10)*SIN(P217*$A$10)</f>
        <v>0.294496470513713</v>
      </c>
      <c r="T217" s="31" t="n">
        <f aca="false">SQRT(1-S217^2)</f>
        <v>0.955652567021596</v>
      </c>
      <c r="U217" s="6" t="n">
        <f aca="false">ATAN(S217/T217)/$A$10</f>
        <v>17.1273460036969</v>
      </c>
      <c r="V217" s="6" t="n">
        <f aca="false">IF(2*ATAN(R217/(Q217+T217))/$A$10&gt;0, 2*ATAN(R217/(Q217+T217))/$A$10, 2*ATAN(R217/(Q217+T217))/$A$10+360)</f>
        <v>134.693127754</v>
      </c>
      <c r="W217" s="6" t="n">
        <f aca="false"> MOD(280.46061837 + 360.98564736629*(J217-2451545) + 0.000387933*L217^2 - L217^3/3871000010  + $B$7,360)</f>
        <v>178.160263346974</v>
      </c>
      <c r="X217" s="6" t="n">
        <f aca="false">IF(W217-V217&gt;0,W217-V217,W217-V217+360)</f>
        <v>43.4671355929737</v>
      </c>
      <c r="Y217" s="31" t="n">
        <f aca="false">SIN($A$10*$B$5)*SIN(U217*$A$10) +COS($A$10*$B$5)* COS(U217*$A$10)*COS(X217*$A$10)</f>
        <v>0.671424001616076</v>
      </c>
      <c r="Z217" s="6" t="n">
        <f aca="false">SIN($A$10*X217)</f>
        <v>0.687938393464004</v>
      </c>
      <c r="AA217" s="6" t="n">
        <f aca="false">COS($A$10*X217)*SIN($A$10*$B$5) - TAN($A$10*U217)*COS($A$10*$B$5)</f>
        <v>0.357888213539148</v>
      </c>
      <c r="AB217" s="6" t="n">
        <f aca="false">IF(OR(AND(Z217*AA217&gt;0), AND(Z217&lt;0,AA217&gt;0)), MOD(ATAN2(AA217,Z217)/$A$10+360,360),  ATAN2(AA217,Z217)/$A$10)</f>
        <v>62.5150636085751</v>
      </c>
      <c r="AC217" s="16" t="n">
        <f aca="false">P217-P216</f>
        <v>0.957312409516931</v>
      </c>
      <c r="AD217" s="17" t="n">
        <f aca="false">(100013989+1670700*COS(3.0984635 + 6283.07585*L217/10)+13956*COS(3.05525 + 12566.1517*L217/10)+3084*COS(5.1985 + 77713.7715*L217/10) +1628*COS(1.1739 + 5753.3849*L217/10)+1576*COS(2.8469 + 7860.4194*L217/10)+925*COS(5.453 + 11506.77*L217/10)+542*COS(4.564 + 3930.21*L217/10)+472*COS(3.661 + 5884.927*L217/10)+346*COS(0.964 + 5507.553*L217/10)+329*COS(5.9 + 5223.694*L217/10)+307*COS(0.299 + 5573.143*L217/10)+243*COS(4.273 + 11790.629*L217/10)+212*COS(5.847 + 1577.344*L217/10)+186*COS(5.022 + 10977.079*L217/10)+175*COS(3.012 + 18849.228*L217/10)+110*COS(5.055 + 5486.778*L217/10)+98*COS(0.89 + 6069.78*L217/10)+86*COS(5.69 + 15720.84*L217/10)+86*COS(1.27 + 161000.69*L217/10)+65*COS(0.27 + 17260.15*L217/10)+63*COS(0.92 + 529.69*L217/10)+57*COS(2.01 + 83996.85*L217/10)+56*COS(5.24 + 71430.7*L217/10)+49*COS(3.25 + 2544.31*L217/10)+47*COS(2.58 + 775.52*L217/10)+45*COS(5.54 + 9437.76*L217/10)+43*COS(6.01 + 6275.96*L217/10)+39*COS(5.36 + 4694*L217/10)+38*COS(2.39 + 8827.39*L217/10)+37*COS(0.83 + 19651.05*L217/10)+37*COS(4.9 + 12139.55*L217/10)+36*COS(1.67 + 12036.46*L217/10)+35*COS(1.84 + 2942.46*L217/10)+33*COS(0.24 + 7084.9*L217/10)+32*COS(0.18 + 5088.63*L217/10)+32*COS(1.78 + 398.15*L217/10)+28*COS(1.21 + 6286.6*L217/10)+28*COS(1.9 + 6279.55*L217/10)+26*COS(4.59 + 10447.39*L217/10) +24.6*COS(3.787 + 8429.241*L217/10)+23.6*COS(0.269 + 796.3*L217/10)+27.8*COS(1.899 + 6279.55*L217/10)+23.9*COS(4.996 + 5856.48*L217/10)+20.3*COS(4.653 + 2146.165*L217/10))/100000000 + (103019*COS(1.10749 + 6283.07585*L217/10) +1721*COS(1.0644 + 12566.1517*L217/10) +702*COS(3.142 + 0*L217/10) +32*COS(1.02 + 18849.23*L217/10) +31*COS(2.84 + 5507.55*L217/10) +25*COS(1.32 + 5223.69*L217/10) +18*COS(1.42 + 1577.34*L217/10) +10*COS(5.91 + 10977.08*L217/10) +9*COS(1.42 + 6275.96*L217/10) +9*COS(0.27 + 5486.78*L217/10))*L217/1000000000  + (4359*COS(5.7846 + 6283.0758*L217/10)*L217^2+124*COS(5.579 + 12566.152*L217/10)*L217^2)/10000000000</f>
        <v>1.01457306721745</v>
      </c>
      <c r="AE217" s="10" t="n">
        <f aca="false">2*959.63/AD217</f>
        <v>1891.69224180545</v>
      </c>
      <c r="AF217" s="0"/>
      <c r="AG217" s="0"/>
    </row>
    <row r="218" customFormat="false" ht="12.8" hidden="false" customHeight="false" outlineLevel="0" collapsed="false">
      <c r="D218" s="28" t="n">
        <f aca="false">K218-INT(275*E218/9)+IF($A$8="leap year",1,2)*INT((E218+9)/12)+30</f>
        <v>5</v>
      </c>
      <c r="E218" s="28" t="n">
        <f aca="false">IF(K218&lt;32,1,INT(9*(IF($A$8="leap year",1,2)+K218)/275+0.98))</f>
        <v>8</v>
      </c>
      <c r="F218" s="20" t="n">
        <f aca="false">ASIN(Y218)*180/PI()</f>
        <v>41.9458586501659</v>
      </c>
      <c r="G218" s="21" t="n">
        <f aca="false">F218+1.02/(TAN($A$10*(F218+10.3/(F218+5.11)))*60)</f>
        <v>41.9646302351591</v>
      </c>
      <c r="H218" s="21" t="n">
        <f aca="false">IF(X218&gt;180,AB218-180,AB218+180)</f>
        <v>242.324197306929</v>
      </c>
      <c r="I218" s="13" t="n">
        <f aca="false">IF(ABS(4*(N218-0.0057183-V218))&lt;20,4*(N218-0.0057183-V218),4*(N218-0.0057183-V218-360))</f>
        <v>-6.03113666364493</v>
      </c>
      <c r="J218" s="29" t="n">
        <f aca="false">INT(365.25*(IF(E218&gt;2,$A$5,$A$5-1)+4716))+INT(30.6001*(IF(E218&lt;3,E218+12,E218)+1))+D218+$C$2/24+2-INT(IF(E218&gt;2,$A$5,$A$5-1)/100)+INT(INT(IF(E218&gt;2,$A$5,$A$5-1)/100)/4)-1524.5</f>
        <v>2459797.125</v>
      </c>
      <c r="K218" s="7" t="n">
        <v>217</v>
      </c>
      <c r="L218" s="30" t="n">
        <f aca="false">(J218-2451545)/36525</f>
        <v>0.225930869267625</v>
      </c>
      <c r="M218" s="6" t="n">
        <f aca="false">MOD(357.5291 + 35999.0503*L218 - 0.0001559*L218^2 - 0.00000048*L218^3,360)</f>
        <v>210.82581912454</v>
      </c>
      <c r="N218" s="6" t="n">
        <f aca="false">MOD(280.46645 + 36000.76983*L218 + 0.0003032*L218^2,360)</f>
        <v>134.151687472357</v>
      </c>
      <c r="O218" s="6" t="n">
        <f aca="false"> MOD((1.9146 - 0.004817*L218 - 0.000014*L218^2)*SIN(M218*$A$10) + (0.019993 - 0.000101*L218)*SIN(2*M218*$A$10) + 0.00029*SIN(3*M218*$A$10),360)</f>
        <v>359.036745356204</v>
      </c>
      <c r="P218" s="6" t="n">
        <f aca="false">MOD(N218+O218,360)</f>
        <v>133.18843282856</v>
      </c>
      <c r="Q218" s="31" t="n">
        <f aca="false">COS(P218*$A$10)</f>
        <v>-0.684399923982773</v>
      </c>
      <c r="R218" s="7" t="n">
        <f aca="false">COS((23.4393-46.815*L218/3600)*$A$10)*SIN(P218*$A$10)</f>
        <v>0.668957247844692</v>
      </c>
      <c r="S218" s="7" t="n">
        <f aca="false">SIN((23.4393-46.815*L218/3600)*$A$10)*SIN(P218*$A$10)</f>
        <v>0.289987835276636</v>
      </c>
      <c r="T218" s="31" t="n">
        <f aca="false">SQRT(1-S218^2)</f>
        <v>0.957030331489849</v>
      </c>
      <c r="U218" s="6" t="n">
        <f aca="false">ATAN(S218/T218)/$A$10</f>
        <v>16.8572277397803</v>
      </c>
      <c r="V218" s="6" t="n">
        <f aca="false">IF(2*ATAN(R218/(Q218+T218))/$A$10&gt;0, 2*ATAN(R218/(Q218+T218))/$A$10, 2*ATAN(R218/(Q218+T218))/$A$10+360)</f>
        <v>135.653753338268</v>
      </c>
      <c r="W218" s="6" t="n">
        <f aca="false"> MOD(280.46061837 + 360.98564736629*(J218-2451545) + 0.000387933*L218^2 - L218^3/3871000010  + $B$7,360)</f>
        <v>179.145910717547</v>
      </c>
      <c r="X218" s="6" t="n">
        <f aca="false">IF(W218-V218&gt;0,W218-V218,W218-V218+360)</f>
        <v>43.4921573792792</v>
      </c>
      <c r="Y218" s="31" t="n">
        <f aca="false">SIN($A$10*$B$5)*SIN(U218*$A$10) +COS($A$10*$B$5)* COS(U218*$A$10)*COS(X218*$A$10)</f>
        <v>0.668428076872669</v>
      </c>
      <c r="Z218" s="6" t="n">
        <f aca="false">SIN($A$10*X218)</f>
        <v>0.688255280325483</v>
      </c>
      <c r="AA218" s="6" t="n">
        <f aca="false">COS($A$10*X218)*SIN($A$10*$B$5) - TAN($A$10*U218)*COS($A$10*$B$5)</f>
        <v>0.360971398499476</v>
      </c>
      <c r="AB218" s="6" t="n">
        <f aca="false">IF(OR(AND(Z218*AA218&gt;0), AND(Z218&lt;0,AA218&gt;0)), MOD(ATAN2(AA218,Z218)/$A$10+360,360),  ATAN2(AA218,Z218)/$A$10)</f>
        <v>62.3241973069294</v>
      </c>
      <c r="AC218" s="16" t="n">
        <f aca="false">P218-P217</f>
        <v>0.957574519081902</v>
      </c>
      <c r="AD218" s="17" t="n">
        <f aca="false">(100013989+1670700*COS(3.0984635 + 6283.07585*L218/10)+13956*COS(3.05525 + 12566.1517*L218/10)+3084*COS(5.1985 + 77713.7715*L218/10) +1628*COS(1.1739 + 5753.3849*L218/10)+1576*COS(2.8469 + 7860.4194*L218/10)+925*COS(5.453 + 11506.77*L218/10)+542*COS(4.564 + 3930.21*L218/10)+472*COS(3.661 + 5884.927*L218/10)+346*COS(0.964 + 5507.553*L218/10)+329*COS(5.9 + 5223.694*L218/10)+307*COS(0.299 + 5573.143*L218/10)+243*COS(4.273 + 11790.629*L218/10)+212*COS(5.847 + 1577.344*L218/10)+186*COS(5.022 + 10977.079*L218/10)+175*COS(3.012 + 18849.228*L218/10)+110*COS(5.055 + 5486.778*L218/10)+98*COS(0.89 + 6069.78*L218/10)+86*COS(5.69 + 15720.84*L218/10)+86*COS(1.27 + 161000.69*L218/10)+65*COS(0.27 + 17260.15*L218/10)+63*COS(0.92 + 529.69*L218/10)+57*COS(2.01 + 83996.85*L218/10)+56*COS(5.24 + 71430.7*L218/10)+49*COS(3.25 + 2544.31*L218/10)+47*COS(2.58 + 775.52*L218/10)+45*COS(5.54 + 9437.76*L218/10)+43*COS(6.01 + 6275.96*L218/10)+39*COS(5.36 + 4694*L218/10)+38*COS(2.39 + 8827.39*L218/10)+37*COS(0.83 + 19651.05*L218/10)+37*COS(4.9 + 12139.55*L218/10)+36*COS(1.67 + 12036.46*L218/10)+35*COS(1.84 + 2942.46*L218/10)+33*COS(0.24 + 7084.9*L218/10)+32*COS(0.18 + 5088.63*L218/10)+32*COS(1.78 + 398.15*L218/10)+28*COS(1.21 + 6286.6*L218/10)+28*COS(1.9 + 6279.55*L218/10)+26*COS(4.59 + 10447.39*L218/10) +24.6*COS(3.787 + 8429.241*L218/10)+23.6*COS(0.269 + 796.3*L218/10)+27.8*COS(1.899 + 6279.55*L218/10)+23.9*COS(4.996 + 5856.48*L218/10)+20.3*COS(4.653 + 2146.165*L218/10))/100000000 + (103019*COS(1.10749 + 6283.07585*L218/10) +1721*COS(1.0644 + 12566.1517*L218/10) +702*COS(3.142 + 0*L218/10) +32*COS(1.02 + 18849.23*L218/10) +31*COS(2.84 + 5507.55*L218/10) +25*COS(1.32 + 5223.69*L218/10) +18*COS(1.42 + 1577.34*L218/10) +10*COS(5.91 + 10977.08*L218/10) +9*COS(1.42 + 6275.96*L218/10) +9*COS(0.27 + 5486.78*L218/10))*L218/1000000000  + (4359*COS(5.7846 + 6283.0758*L218/10)*L218^2+124*COS(5.579 + 12566.152*L218/10)*L218^2)/10000000000</f>
        <v>1.01442563553689</v>
      </c>
      <c r="AE218" s="10" t="n">
        <f aca="false">2*959.63/AD218</f>
        <v>1891.96717114136</v>
      </c>
      <c r="AF218" s="0"/>
      <c r="AG218" s="0"/>
    </row>
    <row r="219" customFormat="false" ht="12.8" hidden="false" customHeight="false" outlineLevel="0" collapsed="false">
      <c r="D219" s="28" t="n">
        <f aca="false">K219-INT(275*E219/9)+IF($A$8="leap year",1,2)*INT((E219+9)/12)+30</f>
        <v>6</v>
      </c>
      <c r="E219" s="28" t="n">
        <f aca="false">IF(K219&lt;32,1,INT(9*(IF($A$8="leap year",1,2)+K219)/275+0.98))</f>
        <v>8</v>
      </c>
      <c r="F219" s="20" t="n">
        <f aca="false">ASIN(Y219)*180/PI()</f>
        <v>41.7092313935147</v>
      </c>
      <c r="G219" s="21" t="n">
        <f aca="false">F219+1.02/(TAN($A$10*(F219+10.3/(F219+5.11)))*60)</f>
        <v>41.7281587709969</v>
      </c>
      <c r="H219" s="21" t="n">
        <f aca="false">IF(X219&gt;180,AB219-180,AB219+180)</f>
        <v>242.133763172356</v>
      </c>
      <c r="I219" s="13" t="n">
        <f aca="false">IF(ABS(4*(N219-0.0057183-V219))&lt;20,4*(N219-0.0057183-V219),4*(N219-0.0057183-V219-360))</f>
        <v>-5.92107641567168</v>
      </c>
      <c r="J219" s="29" t="n">
        <f aca="false">INT(365.25*(IF(E219&gt;2,$A$5,$A$5-1)+4716))+INT(30.6001*(IF(E219&lt;3,E219+12,E219)+1))+D219+$C$2/24+2-INT(IF(E219&gt;2,$A$5,$A$5-1)/100)+INT(INT(IF(E219&gt;2,$A$5,$A$5-1)/100)/4)-1524.5</f>
        <v>2459798.125</v>
      </c>
      <c r="K219" s="7" t="n">
        <v>218</v>
      </c>
      <c r="L219" s="30" t="n">
        <f aca="false">(J219-2451545)/36525</f>
        <v>0.225958247775496</v>
      </c>
      <c r="M219" s="6" t="n">
        <f aca="false">MOD(357.5291 + 35999.0503*L219 - 0.0001559*L219^2 - 0.00000048*L219^3,360)</f>
        <v>211.811419404608</v>
      </c>
      <c r="N219" s="6" t="n">
        <f aca="false">MOD(280.46645 + 36000.76983*L219 + 0.0003032*L219^2,360)</f>
        <v>135.13733483627</v>
      </c>
      <c r="O219" s="6" t="n">
        <f aca="false"> MOD((1.9146 - 0.004817*L219 - 0.000014*L219^2)*SIN(M219*$A$10) + (0.019993 - 0.000101*L219)*SIN(2*M219*$A$10) + 0.00029*SIN(3*M219*$A$10),360)</f>
        <v>359.008942628308</v>
      </c>
      <c r="P219" s="6" t="n">
        <f aca="false">MOD(N219+O219,360)</f>
        <v>134.146277464578</v>
      </c>
      <c r="Q219" s="31" t="n">
        <f aca="false">COS(P219*$A$10)</f>
        <v>-0.696492595925705</v>
      </c>
      <c r="R219" s="7" t="n">
        <f aca="false">COS((23.4393-46.815*L219/3600)*$A$10)*SIN(P219*$A$10)</f>
        <v>0.658366672118931</v>
      </c>
      <c r="S219" s="7" t="n">
        <f aca="false">SIN((23.4393-46.815*L219/3600)*$A$10)*SIN(P219*$A$10)</f>
        <v>0.285396897081444</v>
      </c>
      <c r="T219" s="31" t="n">
        <f aca="false">SQRT(1-S219^2)</f>
        <v>0.958409417282762</v>
      </c>
      <c r="U219" s="6" t="n">
        <f aca="false">ATAN(S219/T219)/$A$10</f>
        <v>16.5825744868508</v>
      </c>
      <c r="V219" s="6" t="n">
        <f aca="false">IF(2*ATAN(R219/(Q219+T219))/$A$10&gt;0, 2*ATAN(R219/(Q219+T219))/$A$10, 2*ATAN(R219/(Q219+T219))/$A$10+360)</f>
        <v>136.611885640188</v>
      </c>
      <c r="W219" s="6" t="n">
        <f aca="false"> MOD(280.46061837 + 360.98564736629*(J219-2451545) + 0.000387933*L219^2 - L219^3/3871000010  + $B$7,360)</f>
        <v>180.131558089051</v>
      </c>
      <c r="X219" s="6" t="n">
        <f aca="false">IF(W219-V219&gt;0,W219-V219,W219-V219+360)</f>
        <v>43.5196724488631</v>
      </c>
      <c r="Y219" s="31" t="n">
        <f aca="false">SIN($A$10*$B$5)*SIN(U219*$A$10) +COS($A$10*$B$5)* COS(U219*$A$10)*COS(X219*$A$10)</f>
        <v>0.665350643027934</v>
      </c>
      <c r="Z219" s="6" t="n">
        <f aca="false">SIN($A$10*X219)</f>
        <v>0.688603591682546</v>
      </c>
      <c r="AA219" s="6" t="n">
        <f aca="false">COS($A$10*X219)*SIN($A$10*$B$5) - TAN($A$10*U219)*COS($A$10*$B$5)</f>
        <v>0.364077459976406</v>
      </c>
      <c r="AB219" s="6" t="n">
        <f aca="false">IF(OR(AND(Z219*AA219&gt;0), AND(Z219&lt;0,AA219&gt;0)), MOD(ATAN2(AA219,Z219)/$A$10+360,360),  ATAN2(AA219,Z219)/$A$10)</f>
        <v>62.1337631723557</v>
      </c>
      <c r="AC219" s="16" t="n">
        <f aca="false">P219-P218</f>
        <v>0.95784463601774</v>
      </c>
      <c r="AD219" s="17" t="n">
        <f aca="false">(100013989+1670700*COS(3.0984635 + 6283.07585*L219/10)+13956*COS(3.05525 + 12566.1517*L219/10)+3084*COS(5.1985 + 77713.7715*L219/10) +1628*COS(1.1739 + 5753.3849*L219/10)+1576*COS(2.8469 + 7860.4194*L219/10)+925*COS(5.453 + 11506.77*L219/10)+542*COS(4.564 + 3930.21*L219/10)+472*COS(3.661 + 5884.927*L219/10)+346*COS(0.964 + 5507.553*L219/10)+329*COS(5.9 + 5223.694*L219/10)+307*COS(0.299 + 5573.143*L219/10)+243*COS(4.273 + 11790.629*L219/10)+212*COS(5.847 + 1577.344*L219/10)+186*COS(5.022 + 10977.079*L219/10)+175*COS(3.012 + 18849.228*L219/10)+110*COS(5.055 + 5486.778*L219/10)+98*COS(0.89 + 6069.78*L219/10)+86*COS(5.69 + 15720.84*L219/10)+86*COS(1.27 + 161000.69*L219/10)+65*COS(0.27 + 17260.15*L219/10)+63*COS(0.92 + 529.69*L219/10)+57*COS(2.01 + 83996.85*L219/10)+56*COS(5.24 + 71430.7*L219/10)+49*COS(3.25 + 2544.31*L219/10)+47*COS(2.58 + 775.52*L219/10)+45*COS(5.54 + 9437.76*L219/10)+43*COS(6.01 + 6275.96*L219/10)+39*COS(5.36 + 4694*L219/10)+38*COS(2.39 + 8827.39*L219/10)+37*COS(0.83 + 19651.05*L219/10)+37*COS(4.9 + 12139.55*L219/10)+36*COS(1.67 + 12036.46*L219/10)+35*COS(1.84 + 2942.46*L219/10)+33*COS(0.24 + 7084.9*L219/10)+32*COS(0.18 + 5088.63*L219/10)+32*COS(1.78 + 398.15*L219/10)+28*COS(1.21 + 6286.6*L219/10)+28*COS(1.9 + 6279.55*L219/10)+26*COS(4.59 + 10447.39*L219/10) +24.6*COS(3.787 + 8429.241*L219/10)+23.6*COS(0.269 + 796.3*L219/10)+27.8*COS(1.899 + 6279.55*L219/10)+23.9*COS(4.996 + 5856.48*L219/10)+20.3*COS(4.653 + 2146.165*L219/10))/100000000 + (103019*COS(1.10749 + 6283.07585*L219/10) +1721*COS(1.0644 + 12566.1517*L219/10) +702*COS(3.142 + 0*L219/10) +32*COS(1.02 + 18849.23*L219/10) +31*COS(2.84 + 5507.55*L219/10) +25*COS(1.32 + 5223.69*L219/10) +18*COS(1.42 + 1577.34*L219/10) +10*COS(5.91 + 10977.08*L219/10) +9*COS(1.42 + 6275.96*L219/10) +9*COS(0.27 + 5486.78*L219/10))*L219/1000000000  + (4359*COS(5.7846 + 6283.0758*L219/10)*L219^2+124*COS(5.579 + 12566.152*L219/10)*L219^2)/10000000000</f>
        <v>1.01427412836047</v>
      </c>
      <c r="AE219" s="10" t="n">
        <f aca="false">2*959.63/AD219</f>
        <v>1892.24978369744</v>
      </c>
      <c r="AF219" s="0"/>
      <c r="AG219" s="0"/>
    </row>
    <row r="220" customFormat="false" ht="12.8" hidden="false" customHeight="false" outlineLevel="0" collapsed="false">
      <c r="D220" s="28" t="n">
        <f aca="false">K220-INT(275*E220/9)+IF($A$8="leap year",1,2)*INT((E220+9)/12)+30</f>
        <v>7</v>
      </c>
      <c r="E220" s="28" t="n">
        <f aca="false">IF(K220&lt;32,1,INT(9*(IF($A$8="leap year",1,2)+K220)/275+0.98))</f>
        <v>8</v>
      </c>
      <c r="F220" s="20" t="n">
        <f aca="false">ASIN(Y220)*180/PI()</f>
        <v>41.4672550383309</v>
      </c>
      <c r="G220" s="21" t="n">
        <f aca="false">F220+1.02/(TAN($A$10*(F220+10.3/(F220+5.11)))*60)</f>
        <v>41.4863432040062</v>
      </c>
      <c r="H220" s="21" t="n">
        <f aca="false">IF(X220&gt;180,AB220-180,AB220+180)</f>
        <v>241.9438577916</v>
      </c>
      <c r="I220" s="13" t="n">
        <f aca="false">IF(ABS(4*(N220-0.0057183-V220))&lt;20,4*(N220-0.0057183-V220),4*(N220-0.0057183-V220-360))</f>
        <v>-5.80111172092472</v>
      </c>
      <c r="J220" s="29" t="n">
        <f aca="false">INT(365.25*(IF(E220&gt;2,$A$5,$A$5-1)+4716))+INT(30.6001*(IF(E220&lt;3,E220+12,E220)+1))+D220+$C$2/24+2-INT(IF(E220&gt;2,$A$5,$A$5-1)/100)+INT(INT(IF(E220&gt;2,$A$5,$A$5-1)/100)/4)-1524.5</f>
        <v>2459799.125</v>
      </c>
      <c r="K220" s="7" t="n">
        <v>219</v>
      </c>
      <c r="L220" s="30" t="n">
        <f aca="false">(J220-2451545)/36525</f>
        <v>0.225985626283368</v>
      </c>
      <c r="M220" s="6" t="n">
        <f aca="false">MOD(357.5291 + 35999.0503*L220 - 0.0001559*L220^2 - 0.00000048*L220^3,360)</f>
        <v>212.797019684678</v>
      </c>
      <c r="N220" s="6" t="n">
        <f aca="false">MOD(280.46645 + 36000.76983*L220 + 0.0003032*L220^2,360)</f>
        <v>136.122982200186</v>
      </c>
      <c r="O220" s="6" t="n">
        <f aca="false"> MOD((1.9146 - 0.004817*L220 - 0.000014*L220^2)*SIN(M220*$A$10) + (0.019993 - 0.000101*L220)*SIN(2*M220*$A$10) + 0.00029*SIN(3*M220*$A$10),360)</f>
        <v>358.981417961432</v>
      </c>
      <c r="P220" s="6" t="n">
        <f aca="false">MOD(N220+O220,360)</f>
        <v>135.104400161618</v>
      </c>
      <c r="Q220" s="31" t="n">
        <f aca="false">COS(P220*$A$10)</f>
        <v>-0.708394044671967</v>
      </c>
      <c r="R220" s="7" t="n">
        <f aca="false">COS((23.4393-46.815*L220/3600)*$A$10)*SIN(P220*$A$10)</f>
        <v>0.647588948516834</v>
      </c>
      <c r="S220" s="7" t="n">
        <f aca="false">SIN((23.4393-46.815*L220/3600)*$A$10)*SIN(P220*$A$10)</f>
        <v>0.280724831876614</v>
      </c>
      <c r="T220" s="31" t="n">
        <f aca="false">SQRT(1-S220^2)</f>
        <v>0.959788293723072</v>
      </c>
      <c r="U220" s="6" t="n">
        <f aca="false">ATAN(S220/T220)/$A$10</f>
        <v>16.3034696928407</v>
      </c>
      <c r="V220" s="6" t="n">
        <f aca="false">IF(2*ATAN(R220/(Q220+T220))/$A$10&gt;0, 2*ATAN(R220/(Q220+T220))/$A$10, 2*ATAN(R220/(Q220+T220))/$A$10+360)</f>
        <v>137.567541830417</v>
      </c>
      <c r="W220" s="6" t="n">
        <f aca="false"> MOD(280.46061837 + 360.98564736629*(J220-2451545) + 0.000387933*L220^2 - L220^3/3871000010  + $B$7,360)</f>
        <v>181.11720546009</v>
      </c>
      <c r="X220" s="6" t="n">
        <f aca="false">IF(W220-V220&gt;0,W220-V220,W220-V220+360)</f>
        <v>43.549663629673</v>
      </c>
      <c r="Y220" s="31" t="n">
        <f aca="false">SIN($A$10*$B$5)*SIN(U220*$A$10) +COS($A$10*$B$5)* COS(U220*$A$10)*COS(X220*$A$10)</f>
        <v>0.662191906293695</v>
      </c>
      <c r="Z220" s="6" t="n">
        <f aca="false">SIN($A$10*X220)</f>
        <v>0.688983067072068</v>
      </c>
      <c r="AA220" s="6" t="n">
        <f aca="false">COS($A$10*X220)*SIN($A$10*$B$5) - TAN($A$10*U220)*COS($A$10*$B$5)</f>
        <v>0.367205222105133</v>
      </c>
      <c r="AB220" s="6" t="n">
        <f aca="false">IF(OR(AND(Z220*AA220&gt;0), AND(Z220&lt;0,AA220&gt;0)), MOD(ATAN2(AA220,Z220)/$A$10+360,360),  ATAN2(AA220,Z220)/$A$10)</f>
        <v>61.9438577916</v>
      </c>
      <c r="AC220" s="16" t="n">
        <f aca="false">P220-P219</f>
        <v>0.958122697040324</v>
      </c>
      <c r="AD220" s="17" t="n">
        <f aca="false">(100013989+1670700*COS(3.0984635 + 6283.07585*L220/10)+13956*COS(3.05525 + 12566.1517*L220/10)+3084*COS(5.1985 + 77713.7715*L220/10) +1628*COS(1.1739 + 5753.3849*L220/10)+1576*COS(2.8469 + 7860.4194*L220/10)+925*COS(5.453 + 11506.77*L220/10)+542*COS(4.564 + 3930.21*L220/10)+472*COS(3.661 + 5884.927*L220/10)+346*COS(0.964 + 5507.553*L220/10)+329*COS(5.9 + 5223.694*L220/10)+307*COS(0.299 + 5573.143*L220/10)+243*COS(4.273 + 11790.629*L220/10)+212*COS(5.847 + 1577.344*L220/10)+186*COS(5.022 + 10977.079*L220/10)+175*COS(3.012 + 18849.228*L220/10)+110*COS(5.055 + 5486.778*L220/10)+98*COS(0.89 + 6069.78*L220/10)+86*COS(5.69 + 15720.84*L220/10)+86*COS(1.27 + 161000.69*L220/10)+65*COS(0.27 + 17260.15*L220/10)+63*COS(0.92 + 529.69*L220/10)+57*COS(2.01 + 83996.85*L220/10)+56*COS(5.24 + 71430.7*L220/10)+49*COS(3.25 + 2544.31*L220/10)+47*COS(2.58 + 775.52*L220/10)+45*COS(5.54 + 9437.76*L220/10)+43*COS(6.01 + 6275.96*L220/10)+39*COS(5.36 + 4694*L220/10)+38*COS(2.39 + 8827.39*L220/10)+37*COS(0.83 + 19651.05*L220/10)+37*COS(4.9 + 12139.55*L220/10)+36*COS(1.67 + 12036.46*L220/10)+35*COS(1.84 + 2942.46*L220/10)+33*COS(0.24 + 7084.9*L220/10)+32*COS(0.18 + 5088.63*L220/10)+32*COS(1.78 + 398.15*L220/10)+28*COS(1.21 + 6286.6*L220/10)+28*COS(1.9 + 6279.55*L220/10)+26*COS(4.59 + 10447.39*L220/10) +24.6*COS(3.787 + 8429.241*L220/10)+23.6*COS(0.269 + 796.3*L220/10)+27.8*COS(1.899 + 6279.55*L220/10)+23.9*COS(4.996 + 5856.48*L220/10)+20.3*COS(4.653 + 2146.165*L220/10))/100000000 + (103019*COS(1.10749 + 6283.07585*L220/10) +1721*COS(1.0644 + 12566.1517*L220/10) +702*COS(3.142 + 0*L220/10) +32*COS(1.02 + 18849.23*L220/10) +31*COS(2.84 + 5507.55*L220/10) +25*COS(1.32 + 5223.69*L220/10) +18*COS(1.42 + 1577.34*L220/10) +10*COS(5.91 + 10977.08*L220/10) +9*COS(1.42 + 6275.96*L220/10) +9*COS(0.27 + 5486.78*L220/10))*L220/1000000000  + (4359*COS(5.7846 + 6283.0758*L220/10)*L220^2+124*COS(5.579 + 12566.152*L220/10)*L220^2)/10000000000</f>
        <v>1.01411893490917</v>
      </c>
      <c r="AE220" s="10" t="n">
        <f aca="false">2*959.63/AD220</f>
        <v>1892.53935996362</v>
      </c>
      <c r="AF220" s="0"/>
      <c r="AG220" s="0"/>
    </row>
    <row r="221" customFormat="false" ht="12.8" hidden="false" customHeight="false" outlineLevel="0" collapsed="false">
      <c r="D221" s="28" t="n">
        <f aca="false">K221-INT(275*E221/9)+IF($A$8="leap year",1,2)*INT((E221+9)/12)+30</f>
        <v>8</v>
      </c>
      <c r="E221" s="28" t="n">
        <f aca="false">IF(K221&lt;32,1,INT(9*(IF($A$8="leap year",1,2)+K221)/275+0.98))</f>
        <v>8</v>
      </c>
      <c r="F221" s="20" t="n">
        <f aca="false">ASIN(Y221)*180/PI()</f>
        <v>41.2200038568305</v>
      </c>
      <c r="G221" s="21" t="n">
        <f aca="false">F221+1.02/(TAN($A$10*(F221+10.3/(F221+5.11)))*60)</f>
        <v>41.2392578827219</v>
      </c>
      <c r="H221" s="21" t="n">
        <f aca="false">IF(X221&gt;180,AB221-180,AB221+180)</f>
        <v>241.754572068973</v>
      </c>
      <c r="I221" s="13" t="n">
        <f aca="false">IF(ABS(4*(N221-0.0057183-V221))&lt;20,4*(N221-0.0057183-V221),4*(N221-0.0057183-V221-360))</f>
        <v>-5.6713226852894</v>
      </c>
      <c r="J221" s="29" t="n">
        <f aca="false">INT(365.25*(IF(E221&gt;2,$A$5,$A$5-1)+4716))+INT(30.6001*(IF(E221&lt;3,E221+12,E221)+1))+D221+$C$2/24+2-INT(IF(E221&gt;2,$A$5,$A$5-1)/100)+INT(INT(IF(E221&gt;2,$A$5,$A$5-1)/100)/4)-1524.5</f>
        <v>2459800.125</v>
      </c>
      <c r="K221" s="7" t="n">
        <v>220</v>
      </c>
      <c r="L221" s="30" t="n">
        <f aca="false">(J221-2451545)/36525</f>
        <v>0.226013004791239</v>
      </c>
      <c r="M221" s="6" t="n">
        <f aca="false">MOD(357.5291 + 35999.0503*L221 - 0.0001559*L221^2 - 0.00000048*L221^3,360)</f>
        <v>213.782619964742</v>
      </c>
      <c r="N221" s="6" t="n">
        <f aca="false">MOD(280.46645 + 36000.76983*L221 + 0.0003032*L221^2,360)</f>
        <v>137.108629564103</v>
      </c>
      <c r="O221" s="6" t="n">
        <f aca="false"> MOD((1.9146 - 0.004817*L221 - 0.000014*L221^2)*SIN(M221*$A$10) + (0.019993 - 0.000101*L221)*SIN(2*M221*$A$10) + 0.00029*SIN(3*M221*$A$10),360)</f>
        <v>358.954179234357</v>
      </c>
      <c r="P221" s="6" t="n">
        <f aca="false">MOD(N221+O221,360)</f>
        <v>136.062808798461</v>
      </c>
      <c r="Q221" s="31" t="n">
        <f aca="false">COS(P221*$A$10)</f>
        <v>-0.720100866600957</v>
      </c>
      <c r="R221" s="7" t="n">
        <f aca="false">COS((23.4393-46.815*L221/3600)*$A$10)*SIN(P221*$A$10)</f>
        <v>0.636626841015322</v>
      </c>
      <c r="S221" s="7" t="n">
        <f aca="false">SIN((23.4393-46.815*L221/3600)*$A$10)*SIN(P221*$A$10)</f>
        <v>0.275972837829021</v>
      </c>
      <c r="T221" s="31" t="n">
        <f aca="false">SQRT(1-S221^2)</f>
        <v>0.961165434657633</v>
      </c>
      <c r="U221" s="6" t="n">
        <f aca="false">ATAN(S221/T221)/$A$10</f>
        <v>16.0199973282632</v>
      </c>
      <c r="V221" s="6" t="n">
        <f aca="false">IF(2*ATAN(R221/(Q221+T221))/$A$10&gt;0, 2*ATAN(R221/(Q221+T221))/$A$10, 2*ATAN(R221/(Q221+T221))/$A$10+360)</f>
        <v>138.520741935426</v>
      </c>
      <c r="W221" s="6" t="n">
        <f aca="false"> MOD(280.46061837 + 360.98564736629*(J221-2451545) + 0.000387933*L221^2 - L221^3/3871000010  + $B$7,360)</f>
        <v>182.102852831129</v>
      </c>
      <c r="X221" s="6" t="n">
        <f aca="false">IF(W221-V221&gt;0,W221-V221,W221-V221+360)</f>
        <v>43.5821108957032</v>
      </c>
      <c r="Y221" s="31" t="n">
        <f aca="false">SIN($A$10*$B$5)*SIN(U221*$A$10) +COS($A$10*$B$5)* COS(U221*$A$10)*COS(X221*$A$10)</f>
        <v>0.658952112966587</v>
      </c>
      <c r="Z221" s="6" t="n">
        <f aca="false">SIN($A$10*X221)</f>
        <v>0.689393406457158</v>
      </c>
      <c r="AA221" s="6" t="n">
        <f aca="false">COS($A$10*X221)*SIN($A$10*$B$5) - TAN($A$10*U221)*COS($A$10*$B$5)</f>
        <v>0.370353547644355</v>
      </c>
      <c r="AB221" s="6" t="n">
        <f aca="false">IF(OR(AND(Z221*AA221&gt;0), AND(Z221&lt;0,AA221&gt;0)), MOD(ATAN2(AA221,Z221)/$A$10+360,360),  ATAN2(AA221,Z221)/$A$10)</f>
        <v>61.7545720689726</v>
      </c>
      <c r="AC221" s="16" t="n">
        <f aca="false">P221-P220</f>
        <v>0.958408636842421</v>
      </c>
      <c r="AD221" s="17" t="n">
        <f aca="false">(100013989+1670700*COS(3.0984635 + 6283.07585*L221/10)+13956*COS(3.05525 + 12566.1517*L221/10)+3084*COS(5.1985 + 77713.7715*L221/10) +1628*COS(1.1739 + 5753.3849*L221/10)+1576*COS(2.8469 + 7860.4194*L221/10)+925*COS(5.453 + 11506.77*L221/10)+542*COS(4.564 + 3930.21*L221/10)+472*COS(3.661 + 5884.927*L221/10)+346*COS(0.964 + 5507.553*L221/10)+329*COS(5.9 + 5223.694*L221/10)+307*COS(0.299 + 5573.143*L221/10)+243*COS(4.273 + 11790.629*L221/10)+212*COS(5.847 + 1577.344*L221/10)+186*COS(5.022 + 10977.079*L221/10)+175*COS(3.012 + 18849.228*L221/10)+110*COS(5.055 + 5486.778*L221/10)+98*COS(0.89 + 6069.78*L221/10)+86*COS(5.69 + 15720.84*L221/10)+86*COS(1.27 + 161000.69*L221/10)+65*COS(0.27 + 17260.15*L221/10)+63*COS(0.92 + 529.69*L221/10)+57*COS(2.01 + 83996.85*L221/10)+56*COS(5.24 + 71430.7*L221/10)+49*COS(3.25 + 2544.31*L221/10)+47*COS(2.58 + 775.52*L221/10)+45*COS(5.54 + 9437.76*L221/10)+43*COS(6.01 + 6275.96*L221/10)+39*COS(5.36 + 4694*L221/10)+38*COS(2.39 + 8827.39*L221/10)+37*COS(0.83 + 19651.05*L221/10)+37*COS(4.9 + 12139.55*L221/10)+36*COS(1.67 + 12036.46*L221/10)+35*COS(1.84 + 2942.46*L221/10)+33*COS(0.24 + 7084.9*L221/10)+32*COS(0.18 + 5088.63*L221/10)+32*COS(1.78 + 398.15*L221/10)+28*COS(1.21 + 6286.6*L221/10)+28*COS(1.9 + 6279.55*L221/10)+26*COS(4.59 + 10447.39*L221/10) +24.6*COS(3.787 + 8429.241*L221/10)+23.6*COS(0.269 + 796.3*L221/10)+27.8*COS(1.899 + 6279.55*L221/10)+23.9*COS(4.996 + 5856.48*L221/10)+20.3*COS(4.653 + 2146.165*L221/10))/100000000 + (103019*COS(1.10749 + 6283.07585*L221/10) +1721*COS(1.0644 + 12566.1517*L221/10) +702*COS(3.142 + 0*L221/10) +32*COS(1.02 + 18849.23*L221/10) +31*COS(2.84 + 5507.55*L221/10) +25*COS(1.32 + 5223.69*L221/10) +18*COS(1.42 + 1577.34*L221/10) +10*COS(5.91 + 10977.08*L221/10) +9*COS(1.42 + 6275.96*L221/10) +9*COS(0.27 + 5486.78*L221/10))*L221/1000000000  + (4359*COS(5.7846 + 6283.0758*L221/10)*L221^2+124*COS(5.579 + 12566.152*L221/10)*L221^2)/10000000000</f>
        <v>1.01396043302008</v>
      </c>
      <c r="AE221" s="10" t="n">
        <f aca="false">2*959.63/AD221</f>
        <v>1892.83520095897</v>
      </c>
      <c r="AF221" s="0"/>
      <c r="AG221" s="0"/>
    </row>
    <row r="222" customFormat="false" ht="12.8" hidden="false" customHeight="false" outlineLevel="0" collapsed="false">
      <c r="D222" s="28" t="n">
        <f aca="false">K222-INT(275*E222/9)+IF($A$8="leap year",1,2)*INT((E222+9)/12)+30</f>
        <v>9</v>
      </c>
      <c r="E222" s="28" t="n">
        <f aca="false">IF(K222&lt;32,1,INT(9*(IF($A$8="leap year",1,2)+K222)/275+0.98))</f>
        <v>8</v>
      </c>
      <c r="F222" s="20" t="n">
        <f aca="false">ASIN(Y222)*180/PI()</f>
        <v>40.9675547940023</v>
      </c>
      <c r="G222" s="21" t="n">
        <f aca="false">F222+1.02/(TAN($A$10*(F222+10.3/(F222+5.11)))*60)</f>
        <v>40.9869798311495</v>
      </c>
      <c r="H222" s="21" t="n">
        <f aca="false">IF(X222&gt;180,AB222-180,AB222+180)</f>
        <v>241.565991214003</v>
      </c>
      <c r="I222" s="13" t="n">
        <f aca="false">IF(ABS(4*(N222-0.0057183-V222))&lt;20,4*(N222-0.0057183-V222),4*(N222-0.0057183-V222-360))</f>
        <v>-5.53180060077432</v>
      </c>
      <c r="J222" s="29" t="n">
        <f aca="false">INT(365.25*(IF(E222&gt;2,$A$5,$A$5-1)+4716))+INT(30.6001*(IF(E222&lt;3,E222+12,E222)+1))+D222+$C$2/24+2-INT(IF(E222&gt;2,$A$5,$A$5-1)/100)+INT(INT(IF(E222&gt;2,$A$5,$A$5-1)/100)/4)-1524.5</f>
        <v>2459801.125</v>
      </c>
      <c r="K222" s="7" t="n">
        <v>221</v>
      </c>
      <c r="L222" s="30" t="n">
        <f aca="false">(J222-2451545)/36525</f>
        <v>0.22604038329911</v>
      </c>
      <c r="M222" s="6" t="n">
        <f aca="false">MOD(357.5291 + 35999.0503*L222 - 0.0001559*L222^2 - 0.00000048*L222^3,360)</f>
        <v>214.76822024481</v>
      </c>
      <c r="N222" s="6" t="n">
        <f aca="false">MOD(280.46645 + 36000.76983*L222 + 0.0003032*L222^2,360)</f>
        <v>138.094276928019</v>
      </c>
      <c r="O222" s="6" t="n">
        <f aca="false"> MOD((1.9146 - 0.004817*L222 - 0.000014*L222^2)*SIN(M222*$A$10) + (0.019993 - 0.000101*L222)*SIN(2*M222*$A$10) + 0.00029*SIN(3*M222*$A$10),360)</f>
        <v>358.927234258547</v>
      </c>
      <c r="P222" s="6" t="n">
        <f aca="false">MOD(N222+O222,360)</f>
        <v>137.021511186566</v>
      </c>
      <c r="Q222" s="31" t="n">
        <f aca="false">COS(P222*$A$10)</f>
        <v>-0.731609700236665</v>
      </c>
      <c r="R222" s="7" t="n">
        <f aca="false">COS((23.4393-46.815*L222/3600)*$A$10)*SIN(P222*$A$10)</f>
        <v>0.625483164486526</v>
      </c>
      <c r="S222" s="7" t="n">
        <f aca="false">SIN((23.4393-46.815*L222/3600)*$A$10)*SIN(P222*$A$10)</f>
        <v>0.27114213516814</v>
      </c>
      <c r="T222" s="31" t="n">
        <f aca="false">SQRT(1-S222^2)</f>
        <v>0.962539319995013</v>
      </c>
      <c r="U222" s="6" t="n">
        <f aca="false">ATAN(S222/T222)/$A$10</f>
        <v>15.7322418480021</v>
      </c>
      <c r="V222" s="6" t="n">
        <f aca="false">IF(2*ATAN(R222/(Q222+T222))/$A$10&gt;0, 2*ATAN(R222/(Q222+T222))/$A$10, 2*ATAN(R222/(Q222+T222))/$A$10+360)</f>
        <v>139.471508778213</v>
      </c>
      <c r="W222" s="6" t="n">
        <f aca="false"> MOD(280.46061837 + 360.98564736629*(J222-2451545) + 0.000387933*L222^2 - L222^3/3871000010  + $B$7,360)</f>
        <v>183.088500202633</v>
      </c>
      <c r="X222" s="6" t="n">
        <f aca="false">IF(W222-V222&gt;0,W222-V222,W222-V222+360)</f>
        <v>43.6169914244208</v>
      </c>
      <c r="Y222" s="31" t="n">
        <f aca="false">SIN($A$10*$B$5)*SIN(U222*$A$10) +COS($A$10*$B$5)* COS(U222*$A$10)*COS(X222*$A$10)</f>
        <v>0.655631550150676</v>
      </c>
      <c r="Z222" s="6" t="n">
        <f aca="false">SIN($A$10*X222)</f>
        <v>0.689834271136339</v>
      </c>
      <c r="AA222" s="6" t="n">
        <f aca="false">COS($A$10*X222)*SIN($A$10*$B$5) - TAN($A$10*U222)*COS($A$10*$B$5)</f>
        <v>0.373521338499876</v>
      </c>
      <c r="AB222" s="6" t="n">
        <f aca="false">IF(OR(AND(Z222*AA222&gt;0), AND(Z222&lt;0,AA222&gt;0)), MOD(ATAN2(AA222,Z222)/$A$10+360,360),  ATAN2(AA222,Z222)/$A$10)</f>
        <v>61.5659912140031</v>
      </c>
      <c r="AC222" s="16" t="n">
        <f aca="false">P222-P221</f>
        <v>0.95870238810528</v>
      </c>
      <c r="AD222" s="17" t="n">
        <f aca="false">(100013989+1670700*COS(3.0984635 + 6283.07585*L222/10)+13956*COS(3.05525 + 12566.1517*L222/10)+3084*COS(5.1985 + 77713.7715*L222/10) +1628*COS(1.1739 + 5753.3849*L222/10)+1576*COS(2.8469 + 7860.4194*L222/10)+925*COS(5.453 + 11506.77*L222/10)+542*COS(4.564 + 3930.21*L222/10)+472*COS(3.661 + 5884.927*L222/10)+346*COS(0.964 + 5507.553*L222/10)+329*COS(5.9 + 5223.694*L222/10)+307*COS(0.299 + 5573.143*L222/10)+243*COS(4.273 + 11790.629*L222/10)+212*COS(5.847 + 1577.344*L222/10)+186*COS(5.022 + 10977.079*L222/10)+175*COS(3.012 + 18849.228*L222/10)+110*COS(5.055 + 5486.778*L222/10)+98*COS(0.89 + 6069.78*L222/10)+86*COS(5.69 + 15720.84*L222/10)+86*COS(1.27 + 161000.69*L222/10)+65*COS(0.27 + 17260.15*L222/10)+63*COS(0.92 + 529.69*L222/10)+57*COS(2.01 + 83996.85*L222/10)+56*COS(5.24 + 71430.7*L222/10)+49*COS(3.25 + 2544.31*L222/10)+47*COS(2.58 + 775.52*L222/10)+45*COS(5.54 + 9437.76*L222/10)+43*COS(6.01 + 6275.96*L222/10)+39*COS(5.36 + 4694*L222/10)+38*COS(2.39 + 8827.39*L222/10)+37*COS(0.83 + 19651.05*L222/10)+37*COS(4.9 + 12139.55*L222/10)+36*COS(1.67 + 12036.46*L222/10)+35*COS(1.84 + 2942.46*L222/10)+33*COS(0.24 + 7084.9*L222/10)+32*COS(0.18 + 5088.63*L222/10)+32*COS(1.78 + 398.15*L222/10)+28*COS(1.21 + 6286.6*L222/10)+28*COS(1.9 + 6279.55*L222/10)+26*COS(4.59 + 10447.39*L222/10) +24.6*COS(3.787 + 8429.241*L222/10)+23.6*COS(0.269 + 796.3*L222/10)+27.8*COS(1.899 + 6279.55*L222/10)+23.9*COS(4.996 + 5856.48*L222/10)+20.3*COS(4.653 + 2146.165*L222/10))/100000000 + (103019*COS(1.10749 + 6283.07585*L222/10) +1721*COS(1.0644 + 12566.1517*L222/10) +702*COS(3.142 + 0*L222/10) +32*COS(1.02 + 18849.23*L222/10) +31*COS(2.84 + 5507.55*L222/10) +25*COS(1.32 + 5223.69*L222/10) +18*COS(1.42 + 1577.34*L222/10) +10*COS(5.91 + 10977.08*L222/10) +9*COS(1.42 + 6275.96*L222/10) +9*COS(0.27 + 5486.78*L222/10))*L222/1000000000  + (4359*COS(5.7846 + 6283.0758*L222/10)*L222^2+124*COS(5.579 + 12566.152*L222/10)*L222^2)/10000000000</f>
        <v>1.01379896342931</v>
      </c>
      <c r="AE222" s="10" t="n">
        <f aca="false">2*959.63/AD222</f>
        <v>1893.13667623791</v>
      </c>
      <c r="AF222" s="0"/>
      <c r="AG222" s="0"/>
    </row>
    <row r="223" customFormat="false" ht="12.8" hidden="false" customHeight="false" outlineLevel="0" collapsed="false">
      <c r="D223" s="28" t="n">
        <f aca="false">K223-INT(275*E223/9)+IF($A$8="leap year",1,2)*INT((E223+9)/12)+30</f>
        <v>10</v>
      </c>
      <c r="E223" s="28" t="n">
        <f aca="false">IF(K223&lt;32,1,INT(9*(IF($A$8="leap year",1,2)+K223)/275+0.98))</f>
        <v>8</v>
      </c>
      <c r="F223" s="20" t="n">
        <f aca="false">ASIN(Y223)*180/PI()</f>
        <v>40.7099873885448</v>
      </c>
      <c r="G223" s="21" t="n">
        <f aca="false">F223+1.02/(TAN($A$10*(F223+10.3/(F223+5.11)))*60)</f>
        <v>40.7295886698331</v>
      </c>
      <c r="H223" s="21" t="n">
        <f aca="false">IF(X223&gt;180,AB223-180,AB223+180)</f>
        <v>241.378194745551</v>
      </c>
      <c r="I223" s="13" t="n">
        <f aca="false">IF(ABS(4*(N223-0.0057183-V223))&lt;20,4*(N223-0.0057183-V223),4*(N223-0.0057183-V223-360))</f>
        <v>-5.38264770154137</v>
      </c>
      <c r="J223" s="29" t="n">
        <f aca="false">INT(365.25*(IF(E223&gt;2,$A$5,$A$5-1)+4716))+INT(30.6001*(IF(E223&lt;3,E223+12,E223)+1))+D223+$C$2/24+2-INT(IF(E223&gt;2,$A$5,$A$5-1)/100)+INT(INT(IF(E223&gt;2,$A$5,$A$5-1)/100)/4)-1524.5</f>
        <v>2459802.125</v>
      </c>
      <c r="K223" s="7" t="n">
        <v>222</v>
      </c>
      <c r="L223" s="30" t="n">
        <f aca="false">(J223-2451545)/36525</f>
        <v>0.226067761806982</v>
      </c>
      <c r="M223" s="6" t="n">
        <f aca="false">MOD(357.5291 + 35999.0503*L223 - 0.0001559*L223^2 - 0.00000048*L223^3,360)</f>
        <v>215.753820524877</v>
      </c>
      <c r="N223" s="6" t="n">
        <f aca="false">MOD(280.46645 + 36000.76983*L223 + 0.0003032*L223^2,360)</f>
        <v>139.079924291937</v>
      </c>
      <c r="O223" s="6" t="n">
        <f aca="false"> MOD((1.9146 - 0.004817*L223 - 0.000014*L223^2)*SIN(M223*$A$10) + (0.019993 - 0.000101*L223)*SIN(2*M223*$A$10) + 0.00029*SIN(3*M223*$A$10),360)</f>
        <v>358.900590776144</v>
      </c>
      <c r="P223" s="6" t="n">
        <f aca="false">MOD(N223+O223,360)</f>
        <v>137.98051506808</v>
      </c>
      <c r="Q223" s="31" t="n">
        <f aca="false">COS(P223*$A$10)</f>
        <v>-0.742917227103776</v>
      </c>
      <c r="R223" s="7" t="n">
        <f aca="false">COS((23.4393-46.815*L223/3600)*$A$10)*SIN(P223*$A$10)</f>
        <v>0.614160784328174</v>
      </c>
      <c r="S223" s="7" t="n">
        <f aca="false">SIN((23.4393-46.815*L223/3600)*$A$10)*SIN(P223*$A$10)</f>
        <v>0.26623396602582</v>
      </c>
      <c r="T223" s="31" t="n">
        <f aca="false">SQRT(1-S223^2)</f>
        <v>0.963908437214947</v>
      </c>
      <c r="U223" s="6" t="n">
        <f aca="false">ATAN(S223/T223)/$A$10</f>
        <v>15.440288155033</v>
      </c>
      <c r="V223" s="6" t="n">
        <f aca="false">IF(2*ATAN(R223/(Q223+T223))/$A$10&gt;0, 2*ATAN(R223/(Q223+T223))/$A$10, 2*ATAN(R223/(Q223+T223))/$A$10+360)</f>
        <v>140.419867917322</v>
      </c>
      <c r="W223" s="6" t="n">
        <f aca="false"> MOD(280.46061837 + 360.98564736629*(J223-2451545) + 0.000387933*L223^2 - L223^3/3871000010  + $B$7,360)</f>
        <v>184.074147573207</v>
      </c>
      <c r="X223" s="6" t="n">
        <f aca="false">IF(W223-V223&gt;0,W223-V223,W223-V223+360)</f>
        <v>43.6542796558847</v>
      </c>
      <c r="Y223" s="31" t="n">
        <f aca="false">SIN($A$10*$B$5)*SIN(U223*$A$10) +COS($A$10*$B$5)* COS(U223*$A$10)*COS(X223*$A$10)</f>
        <v>0.6522305464521</v>
      </c>
      <c r="Z223" s="6" t="n">
        <f aca="false">SIN($A$10*X223)</f>
        <v>0.690305284692203</v>
      </c>
      <c r="AA223" s="6" t="n">
        <f aca="false">COS($A$10*X223)*SIN($A$10*$B$5) - TAN($A$10*U223)*COS($A$10*$B$5)</f>
        <v>0.376707536161019</v>
      </c>
      <c r="AB223" s="6" t="n">
        <f aca="false">IF(OR(AND(Z223*AA223&gt;0), AND(Z223&lt;0,AA223&gt;0)), MOD(ATAN2(AA223,Z223)/$A$10+360,360),  ATAN2(AA223,Z223)/$A$10)</f>
        <v>61.3781947455506</v>
      </c>
      <c r="AC223" s="16" t="n">
        <f aca="false">P223-P222</f>
        <v>0.959003881514036</v>
      </c>
      <c r="AD223" s="17" t="n">
        <f aca="false">(100013989+1670700*COS(3.0984635 + 6283.07585*L223/10)+13956*COS(3.05525 + 12566.1517*L223/10)+3084*COS(5.1985 + 77713.7715*L223/10) +1628*COS(1.1739 + 5753.3849*L223/10)+1576*COS(2.8469 + 7860.4194*L223/10)+925*COS(5.453 + 11506.77*L223/10)+542*COS(4.564 + 3930.21*L223/10)+472*COS(3.661 + 5884.927*L223/10)+346*COS(0.964 + 5507.553*L223/10)+329*COS(5.9 + 5223.694*L223/10)+307*COS(0.299 + 5573.143*L223/10)+243*COS(4.273 + 11790.629*L223/10)+212*COS(5.847 + 1577.344*L223/10)+186*COS(5.022 + 10977.079*L223/10)+175*COS(3.012 + 18849.228*L223/10)+110*COS(5.055 + 5486.778*L223/10)+98*COS(0.89 + 6069.78*L223/10)+86*COS(5.69 + 15720.84*L223/10)+86*COS(1.27 + 161000.69*L223/10)+65*COS(0.27 + 17260.15*L223/10)+63*COS(0.92 + 529.69*L223/10)+57*COS(2.01 + 83996.85*L223/10)+56*COS(5.24 + 71430.7*L223/10)+49*COS(3.25 + 2544.31*L223/10)+47*COS(2.58 + 775.52*L223/10)+45*COS(5.54 + 9437.76*L223/10)+43*COS(6.01 + 6275.96*L223/10)+39*COS(5.36 + 4694*L223/10)+38*COS(2.39 + 8827.39*L223/10)+37*COS(0.83 + 19651.05*L223/10)+37*COS(4.9 + 12139.55*L223/10)+36*COS(1.67 + 12036.46*L223/10)+35*COS(1.84 + 2942.46*L223/10)+33*COS(0.24 + 7084.9*L223/10)+32*COS(0.18 + 5088.63*L223/10)+32*COS(1.78 + 398.15*L223/10)+28*COS(1.21 + 6286.6*L223/10)+28*COS(1.9 + 6279.55*L223/10)+26*COS(4.59 + 10447.39*L223/10) +24.6*COS(3.787 + 8429.241*L223/10)+23.6*COS(0.269 + 796.3*L223/10)+27.8*COS(1.899 + 6279.55*L223/10)+23.9*COS(4.996 + 5856.48*L223/10)+20.3*COS(4.653 + 2146.165*L223/10))/100000000 + (103019*COS(1.10749 + 6283.07585*L223/10) +1721*COS(1.0644 + 12566.1517*L223/10) +702*COS(3.142 + 0*L223/10) +32*COS(1.02 + 18849.23*L223/10) +31*COS(2.84 + 5507.55*L223/10) +25*COS(1.32 + 5223.69*L223/10) +18*COS(1.42 + 1577.34*L223/10) +10*COS(5.91 + 10977.08*L223/10) +9*COS(1.42 + 6275.96*L223/10) +9*COS(0.27 + 5486.78*L223/10))*L223/1000000000  + (4359*COS(5.7846 + 6283.0758*L223/10)*L223^2+124*COS(5.579 + 12566.152*L223/10)*L223^2)/10000000000</f>
        <v>1.01363480633603</v>
      </c>
      <c r="AE223" s="10" t="n">
        <f aca="false">2*959.63/AD223</f>
        <v>1893.44326773616</v>
      </c>
      <c r="AF223" s="0"/>
      <c r="AG223" s="0"/>
    </row>
    <row r="224" customFormat="false" ht="12.8" hidden="false" customHeight="false" outlineLevel="0" collapsed="false">
      <c r="D224" s="28" t="n">
        <f aca="false">K224-INT(275*E224/9)+IF($A$8="leap year",1,2)*INT((E224+9)/12)+30</f>
        <v>11</v>
      </c>
      <c r="E224" s="28" t="n">
        <f aca="false">IF(K224&lt;32,1,INT(9*(IF($A$8="leap year",1,2)+K224)/275+0.98))</f>
        <v>8</v>
      </c>
      <c r="F224" s="20" t="n">
        <f aca="false">ASIN(Y224)*180/PI()</f>
        <v>40.4473836893195</v>
      </c>
      <c r="G224" s="21" t="n">
        <f aca="false">F224+1.02/(TAN($A$10*(F224+10.3/(F224+5.11)))*60)</f>
        <v>40.4671665324444</v>
      </c>
      <c r="H224" s="21" t="n">
        <f aca="false">IF(X224&gt;180,AB224-180,AB224+180)</f>
        <v>241.191256518402</v>
      </c>
      <c r="I224" s="13" t="n">
        <f aca="false">IF(ABS(4*(N224-0.0057183-V224))&lt;20,4*(N224-0.0057183-V224),4*(N224-0.0057183-V224-360))</f>
        <v>-5.22397691404683</v>
      </c>
      <c r="J224" s="29" t="n">
        <f aca="false">INT(365.25*(IF(E224&gt;2,$A$5,$A$5-1)+4716))+INT(30.6001*(IF(E224&lt;3,E224+12,E224)+1))+D224+$C$2/24+2-INT(IF(E224&gt;2,$A$5,$A$5-1)/100)+INT(INT(IF(E224&gt;2,$A$5,$A$5-1)/100)/4)-1524.5</f>
        <v>2459803.125</v>
      </c>
      <c r="K224" s="7" t="n">
        <v>223</v>
      </c>
      <c r="L224" s="30" t="n">
        <f aca="false">(J224-2451545)/36525</f>
        <v>0.226095140314853</v>
      </c>
      <c r="M224" s="6" t="n">
        <f aca="false">MOD(357.5291 + 35999.0503*L224 - 0.0001559*L224^2 - 0.00000048*L224^3,360)</f>
        <v>216.739420804943</v>
      </c>
      <c r="N224" s="6" t="n">
        <f aca="false">MOD(280.46645 + 36000.76983*L224 + 0.0003032*L224^2,360)</f>
        <v>140.065571655856</v>
      </c>
      <c r="O224" s="6" t="n">
        <f aca="false"> MOD((1.9146 - 0.004817*L224 - 0.000014*L224^2)*SIN(M224*$A$10) + (0.019993 - 0.000101*L224)*SIN(2*M224*$A$10) + 0.00029*SIN(3*M224*$A$10),360)</f>
        <v>358.87425645796</v>
      </c>
      <c r="P224" s="6" t="n">
        <f aca="false">MOD(N224+O224,360)</f>
        <v>138.939828113816</v>
      </c>
      <c r="Q224" s="31" t="n">
        <f aca="false">COS(P224*$A$10)</f>
        <v>-0.754020172586787</v>
      </c>
      <c r="R224" s="7" t="n">
        <f aca="false">COS((23.4393-46.815*L224/3600)*$A$10)*SIN(P224*$A$10)</f>
        <v>0.602662616083885</v>
      </c>
      <c r="S224" s="7" t="n">
        <f aca="false">SIN((23.4393-46.815*L224/3600)*$A$10)*SIN(P224*$A$10)</f>
        <v>0.261249594271684</v>
      </c>
      <c r="T224" s="31" t="n">
        <f aca="false">SQRT(1-S224^2)</f>
        <v>0.965271282848962</v>
      </c>
      <c r="U224" s="6" t="n">
        <f aca="false">ATAN(S224/T224)/$A$10</f>
        <v>15.1442215660988</v>
      </c>
      <c r="V224" s="6" t="n">
        <f aca="false">IF(2*ATAN(R224/(Q224+T224))/$A$10&gt;0, 2*ATAN(R224/(Q224+T224))/$A$10, 2*ATAN(R224/(Q224+T224))/$A$10+360)</f>
        <v>141.365847584368</v>
      </c>
      <c r="W224" s="6" t="n">
        <f aca="false"> MOD(280.46061837 + 360.98564736629*(J224-2451545) + 0.000387933*L224^2 - L224^3/3871000010  + $B$7,360)</f>
        <v>185.059794944245</v>
      </c>
      <c r="X224" s="6" t="n">
        <f aca="false">IF(W224-V224&gt;0,W224-V224,W224-V224+360)</f>
        <v>43.6939473598779</v>
      </c>
      <c r="Y224" s="31" t="n">
        <f aca="false">SIN($A$10*$B$5)*SIN(U224*$A$10) +COS($A$10*$B$5)* COS(U224*$A$10)*COS(X224*$A$10)</f>
        <v>0.648749472595762</v>
      </c>
      <c r="Z224" s="6" t="n">
        <f aca="false">SIN($A$10*X224)</f>
        <v>0.690806034058243</v>
      </c>
      <c r="AA224" s="6" t="n">
        <f aca="false">COS($A$10*X224)*SIN($A$10*$B$5) - TAN($A$10*U224)*COS($A$10*$B$5)</f>
        <v>0.379911121991707</v>
      </c>
      <c r="AB224" s="6" t="n">
        <f aca="false">IF(OR(AND(Z224*AA224&gt;0), AND(Z224&lt;0,AA224&gt;0)), MOD(ATAN2(AA224,Z224)/$A$10+360,360),  ATAN2(AA224,Z224)/$A$10)</f>
        <v>61.191256518402</v>
      </c>
      <c r="AC224" s="16" t="n">
        <f aca="false">P224-P223</f>
        <v>0.959313045735598</v>
      </c>
      <c r="AD224" s="17" t="n">
        <f aca="false">(100013989+1670700*COS(3.0984635 + 6283.07585*L224/10)+13956*COS(3.05525 + 12566.1517*L224/10)+3084*COS(5.1985 + 77713.7715*L224/10) +1628*COS(1.1739 + 5753.3849*L224/10)+1576*COS(2.8469 + 7860.4194*L224/10)+925*COS(5.453 + 11506.77*L224/10)+542*COS(4.564 + 3930.21*L224/10)+472*COS(3.661 + 5884.927*L224/10)+346*COS(0.964 + 5507.553*L224/10)+329*COS(5.9 + 5223.694*L224/10)+307*COS(0.299 + 5573.143*L224/10)+243*COS(4.273 + 11790.629*L224/10)+212*COS(5.847 + 1577.344*L224/10)+186*COS(5.022 + 10977.079*L224/10)+175*COS(3.012 + 18849.228*L224/10)+110*COS(5.055 + 5486.778*L224/10)+98*COS(0.89 + 6069.78*L224/10)+86*COS(5.69 + 15720.84*L224/10)+86*COS(1.27 + 161000.69*L224/10)+65*COS(0.27 + 17260.15*L224/10)+63*COS(0.92 + 529.69*L224/10)+57*COS(2.01 + 83996.85*L224/10)+56*COS(5.24 + 71430.7*L224/10)+49*COS(3.25 + 2544.31*L224/10)+47*COS(2.58 + 775.52*L224/10)+45*COS(5.54 + 9437.76*L224/10)+43*COS(6.01 + 6275.96*L224/10)+39*COS(5.36 + 4694*L224/10)+38*COS(2.39 + 8827.39*L224/10)+37*COS(0.83 + 19651.05*L224/10)+37*COS(4.9 + 12139.55*L224/10)+36*COS(1.67 + 12036.46*L224/10)+35*COS(1.84 + 2942.46*L224/10)+33*COS(0.24 + 7084.9*L224/10)+32*COS(0.18 + 5088.63*L224/10)+32*COS(1.78 + 398.15*L224/10)+28*COS(1.21 + 6286.6*L224/10)+28*COS(1.9 + 6279.55*L224/10)+26*COS(4.59 + 10447.39*L224/10) +24.6*COS(3.787 + 8429.241*L224/10)+23.6*COS(0.269 + 796.3*L224/10)+27.8*COS(1.899 + 6279.55*L224/10)+23.9*COS(4.996 + 5856.48*L224/10)+20.3*COS(4.653 + 2146.165*L224/10))/100000000 + (103019*COS(1.10749 + 6283.07585*L224/10) +1721*COS(1.0644 + 12566.1517*L224/10) +702*COS(3.142 + 0*L224/10) +32*COS(1.02 + 18849.23*L224/10) +31*COS(2.84 + 5507.55*L224/10) +25*COS(1.32 + 5223.69*L224/10) +18*COS(1.42 + 1577.34*L224/10) +10*COS(5.91 + 10977.08*L224/10) +9*COS(1.42 + 6275.96*L224/10) +9*COS(0.27 + 5486.78*L224/10))*L224/1000000000  + (4359*COS(5.7846 + 6283.0758*L224/10)*L224^2+124*COS(5.579 + 12566.152*L224/10)*L224^2)/10000000000</f>
        <v>1.01346816319878</v>
      </c>
      <c r="AE224" s="10" t="n">
        <f aca="false">2*959.63/AD224</f>
        <v>1893.75460393574</v>
      </c>
      <c r="AF224" s="0"/>
      <c r="AG224" s="0"/>
    </row>
    <row r="225" customFormat="false" ht="12.8" hidden="false" customHeight="false" outlineLevel="0" collapsed="false">
      <c r="D225" s="28" t="n">
        <f aca="false">K225-INT(275*E225/9)+IF($A$8="leap year",1,2)*INT((E225+9)/12)+30</f>
        <v>12</v>
      </c>
      <c r="E225" s="28" t="n">
        <f aca="false">IF(K225&lt;32,1,INT(9*(IF($A$8="leap year",1,2)+K225)/275+0.98))</f>
        <v>8</v>
      </c>
      <c r="F225" s="20" t="n">
        <f aca="false">ASIN(Y225)*180/PI()</f>
        <v>40.1798281763244</v>
      </c>
      <c r="G225" s="21" t="n">
        <f aca="false">F225+1.02/(TAN($A$10*(F225+10.3/(F225+5.11)))*60)</f>
        <v>40.1997979868943</v>
      </c>
      <c r="H225" s="21" t="n">
        <f aca="false">IF(X225&gt;180,AB225-180,AB225+180)</f>
        <v>241.005244755675</v>
      </c>
      <c r="I225" s="13" t="n">
        <f aca="false">IF(ABS(4*(N225-0.0057183-V225))&lt;20,4*(N225-0.0057183-V225),4*(N225-0.0057183-V225-360))</f>
        <v>-5.05591160221798</v>
      </c>
      <c r="J225" s="29" t="n">
        <f aca="false">INT(365.25*(IF(E225&gt;2,$A$5,$A$5-1)+4716))+INT(30.6001*(IF(E225&lt;3,E225+12,E225)+1))+D225+$C$2/24+2-INT(IF(E225&gt;2,$A$5,$A$5-1)/100)+INT(INT(IF(E225&gt;2,$A$5,$A$5-1)/100)/4)-1524.5</f>
        <v>2459804.125</v>
      </c>
      <c r="K225" s="7" t="n">
        <v>224</v>
      </c>
      <c r="L225" s="30" t="n">
        <f aca="false">(J225-2451545)/36525</f>
        <v>0.226122518822724</v>
      </c>
      <c r="M225" s="6" t="n">
        <f aca="false">MOD(357.5291 + 35999.0503*L225 - 0.0001559*L225^2 - 0.00000048*L225^3,360)</f>
        <v>217.725021085011</v>
      </c>
      <c r="N225" s="6" t="n">
        <f aca="false">MOD(280.46645 + 36000.76983*L225 + 0.0003032*L225^2,360)</f>
        <v>141.051219019775</v>
      </c>
      <c r="O225" s="6" t="n">
        <f aca="false"> MOD((1.9146 - 0.004817*L225 - 0.000014*L225^2)*SIN(M225*$A$10) + (0.019993 - 0.000101*L225)*SIN(2*M225*$A$10) + 0.00029*SIN(3*M225*$A$10),360)</f>
        <v>358.848238901477</v>
      </c>
      <c r="P225" s="6" t="n">
        <f aca="false">MOD(N225+O225,360)</f>
        <v>139.899457921252</v>
      </c>
      <c r="Q225" s="31" t="n">
        <f aca="false">COS(P225*$A$10)</f>
        <v>-0.764915306792556</v>
      </c>
      <c r="R225" s="7" t="n">
        <f aca="false">COS((23.4393-46.815*L225/3600)*$A$10)*SIN(P225*$A$10)</f>
        <v>0.590991625052586</v>
      </c>
      <c r="S225" s="7" t="n">
        <f aca="false">SIN((23.4393-46.815*L225/3600)*$A$10)*SIN(P225*$A$10)</f>
        <v>0.256190305343808</v>
      </c>
      <c r="T225" s="31" t="n">
        <f aca="false">SQRT(1-S225^2)</f>
        <v>0.966626363931714</v>
      </c>
      <c r="U225" s="6" t="n">
        <f aca="false">ATAN(S225/T225)/$A$10</f>
        <v>14.8441277793355</v>
      </c>
      <c r="V225" s="6" t="n">
        <f aca="false">IF(2*ATAN(R225/(Q225+T225))/$A$10&gt;0, 2*ATAN(R225/(Q225+T225))/$A$10, 2*ATAN(R225/(Q225+T225))/$A$10+360)</f>
        <v>142.30947862033</v>
      </c>
      <c r="W225" s="6" t="n">
        <f aca="false"> MOD(280.46061837 + 360.98564736629*(J225-2451545) + 0.000387933*L225^2 - L225^3/3871000010  + $B$7,360)</f>
        <v>186.04544231575</v>
      </c>
      <c r="X225" s="6" t="n">
        <f aca="false">IF(W225-V225&gt;0,W225-V225,W225-V225+360)</f>
        <v>43.7359636954203</v>
      </c>
      <c r="Y225" s="31" t="n">
        <f aca="false">SIN($A$10*$B$5)*SIN(U225*$A$10) +COS($A$10*$B$5)* COS(U225*$A$10)*COS(X225*$A$10)</f>
        <v>0.645188742077724</v>
      </c>
      <c r="Z225" s="6" t="n">
        <f aca="false">SIN($A$10*X225)</f>
        <v>0.691336070505246</v>
      </c>
      <c r="AA225" s="6" t="n">
        <f aca="false">COS($A$10*X225)*SIN($A$10*$B$5) - TAN($A$10*U225)*COS($A$10*$B$5)</f>
        <v>0.383131117521043</v>
      </c>
      <c r="AB225" s="6" t="n">
        <f aca="false">IF(OR(AND(Z225*AA225&gt;0), AND(Z225&lt;0,AA225&gt;0)), MOD(ATAN2(AA225,Z225)/$A$10+360,360),  ATAN2(AA225,Z225)/$A$10)</f>
        <v>61.0052447556749</v>
      </c>
      <c r="AC225" s="16" t="n">
        <f aca="false">P225-P224</f>
        <v>0.959629807435931</v>
      </c>
      <c r="AD225" s="17" t="n">
        <f aca="false">(100013989+1670700*COS(3.0984635 + 6283.07585*L225/10)+13956*COS(3.05525 + 12566.1517*L225/10)+3084*COS(5.1985 + 77713.7715*L225/10) +1628*COS(1.1739 + 5753.3849*L225/10)+1576*COS(2.8469 + 7860.4194*L225/10)+925*COS(5.453 + 11506.77*L225/10)+542*COS(4.564 + 3930.21*L225/10)+472*COS(3.661 + 5884.927*L225/10)+346*COS(0.964 + 5507.553*L225/10)+329*COS(5.9 + 5223.694*L225/10)+307*COS(0.299 + 5573.143*L225/10)+243*COS(4.273 + 11790.629*L225/10)+212*COS(5.847 + 1577.344*L225/10)+186*COS(5.022 + 10977.079*L225/10)+175*COS(3.012 + 18849.228*L225/10)+110*COS(5.055 + 5486.778*L225/10)+98*COS(0.89 + 6069.78*L225/10)+86*COS(5.69 + 15720.84*L225/10)+86*COS(1.27 + 161000.69*L225/10)+65*COS(0.27 + 17260.15*L225/10)+63*COS(0.92 + 529.69*L225/10)+57*COS(2.01 + 83996.85*L225/10)+56*COS(5.24 + 71430.7*L225/10)+49*COS(3.25 + 2544.31*L225/10)+47*COS(2.58 + 775.52*L225/10)+45*COS(5.54 + 9437.76*L225/10)+43*COS(6.01 + 6275.96*L225/10)+39*COS(5.36 + 4694*L225/10)+38*COS(2.39 + 8827.39*L225/10)+37*COS(0.83 + 19651.05*L225/10)+37*COS(4.9 + 12139.55*L225/10)+36*COS(1.67 + 12036.46*L225/10)+35*COS(1.84 + 2942.46*L225/10)+33*COS(0.24 + 7084.9*L225/10)+32*COS(0.18 + 5088.63*L225/10)+32*COS(1.78 + 398.15*L225/10)+28*COS(1.21 + 6286.6*L225/10)+28*COS(1.9 + 6279.55*L225/10)+26*COS(4.59 + 10447.39*L225/10) +24.6*COS(3.787 + 8429.241*L225/10)+23.6*COS(0.269 + 796.3*L225/10)+27.8*COS(1.899 + 6279.55*L225/10)+23.9*COS(4.996 + 5856.48*L225/10)+20.3*COS(4.653 + 2146.165*L225/10))/100000000 + (103019*COS(1.10749 + 6283.07585*L225/10) +1721*COS(1.0644 + 12566.1517*L225/10) +702*COS(3.142 + 0*L225/10) +32*COS(1.02 + 18849.23*L225/10) +31*COS(2.84 + 5507.55*L225/10) +25*COS(1.32 + 5223.69*L225/10) +18*COS(1.42 + 1577.34*L225/10) +10*COS(5.91 + 10977.08*L225/10) +9*COS(1.42 + 6275.96*L225/10) +9*COS(0.27 + 5486.78*L225/10))*L225/1000000000  + (4359*COS(5.7846 + 6283.0758*L225/10)*L225^2+124*COS(5.579 + 12566.152*L225/10)*L225^2)/10000000000</f>
        <v>1.01329914601297</v>
      </c>
      <c r="AE225" s="10" t="n">
        <f aca="false">2*959.63/AD225</f>
        <v>1894.07048012594</v>
      </c>
      <c r="AF225" s="0"/>
      <c r="AG225" s="0"/>
    </row>
    <row r="226" customFormat="false" ht="12.8" hidden="false" customHeight="false" outlineLevel="0" collapsed="false">
      <c r="D226" s="28" t="n">
        <f aca="false">K226-INT(275*E226/9)+IF($A$8="leap year",1,2)*INT((E226+9)/12)+30</f>
        <v>13</v>
      </c>
      <c r="E226" s="28" t="n">
        <f aca="false">IF(K226&lt;32,1,INT(9*(IF($A$8="leap year",1,2)+K226)/275+0.98))</f>
        <v>8</v>
      </c>
      <c r="F226" s="20" t="n">
        <f aca="false">ASIN(Y226)*180/PI()</f>
        <v>39.9074076788359</v>
      </c>
      <c r="G226" s="21" t="n">
        <f aca="false">F226+1.02/(TAN($A$10*(F226+10.3/(F226+5.11)))*60)</f>
        <v>39.9275699536176</v>
      </c>
      <c r="H226" s="21" t="n">
        <f aca="false">IF(X226&gt;180,AB226-180,AB226+180)</f>
        <v>240.820222100168</v>
      </c>
      <c r="I226" s="13" t="n">
        <f aca="false">IF(ABS(4*(N226-0.0057183-V226))&lt;20,4*(N226-0.0057183-V226),4*(N226-0.0057183-V226-360))</f>
        <v>-4.87858530851804</v>
      </c>
      <c r="J226" s="29" t="n">
        <f aca="false">INT(365.25*(IF(E226&gt;2,$A$5,$A$5-1)+4716))+INT(30.6001*(IF(E226&lt;3,E226+12,E226)+1))+D226+$C$2/24+2-INT(IF(E226&gt;2,$A$5,$A$5-1)/100)+INT(INT(IF(E226&gt;2,$A$5,$A$5-1)/100)/4)-1524.5</f>
        <v>2459805.125</v>
      </c>
      <c r="K226" s="7" t="n">
        <v>225</v>
      </c>
      <c r="L226" s="30" t="n">
        <f aca="false">(J226-2451545)/36525</f>
        <v>0.226149897330595</v>
      </c>
      <c r="M226" s="6" t="n">
        <f aca="false">MOD(357.5291 + 35999.0503*L226 - 0.0001559*L226^2 - 0.00000048*L226^3,360)</f>
        <v>218.710621365077</v>
      </c>
      <c r="N226" s="6" t="n">
        <f aca="false">MOD(280.46645 + 36000.76983*L226 + 0.0003032*L226^2,360)</f>
        <v>142.036866383693</v>
      </c>
      <c r="O226" s="6" t="n">
        <f aca="false"> MOD((1.9146 - 0.004817*L226 - 0.000014*L226^2)*SIN(M226*$A$10) + (0.019993 - 0.000101*L226)*SIN(2*M226*$A$10) + 0.00029*SIN(3*M226*$A$10),360)</f>
        <v>358.822545628841</v>
      </c>
      <c r="P226" s="6" t="n">
        <f aca="false">MOD(N226+O226,360)</f>
        <v>140.859412012534</v>
      </c>
      <c r="Q226" s="31" t="n">
        <f aca="false">COS(P226*$A$10)</f>
        <v>-0.775599445415998</v>
      </c>
      <c r="R226" s="7" t="n">
        <f aca="false">COS((23.4393-46.815*L226/3600)*$A$10)*SIN(P226*$A$10)</f>
        <v>0.579150825886898</v>
      </c>
      <c r="S226" s="7" t="n">
        <f aca="false">SIN((23.4393-46.815*L226/3600)*$A$10)*SIN(P226*$A$10)</f>
        <v>0.251057406074628</v>
      </c>
      <c r="T226" s="31" t="n">
        <f aca="false">SQRT(1-S226^2)</f>
        <v>0.967972199422628</v>
      </c>
      <c r="U226" s="6" t="n">
        <f aca="false">ATAN(S226/T226)/$A$10</f>
        <v>14.5400928438506</v>
      </c>
      <c r="V226" s="6" t="n">
        <f aca="false">IF(2*ATAN(R226/(Q226+T226))/$A$10&gt;0, 2*ATAN(R226/(Q226+T226))/$A$10, 2*ATAN(R226/(Q226+T226))/$A$10+360)</f>
        <v>143.250794410822</v>
      </c>
      <c r="W226" s="6" t="n">
        <f aca="false"> MOD(280.46061837 + 360.98564736629*(J226-2451545) + 0.000387933*L226^2 - L226^3/3871000010  + $B$7,360)</f>
        <v>187.031089686789</v>
      </c>
      <c r="X226" s="6" t="n">
        <f aca="false">IF(W226-V226&gt;0,W226-V226,W226-V226+360)</f>
        <v>43.7802952759666</v>
      </c>
      <c r="Y226" s="31" t="n">
        <f aca="false">SIN($A$10*$B$5)*SIN(U226*$A$10) +COS($A$10*$B$5)* COS(U226*$A$10)*COS(X226*$A$10)</f>
        <v>0.641548811751789</v>
      </c>
      <c r="Z226" s="6" t="n">
        <f aca="false">SIN($A$10*X226)</f>
        <v>0.691894910714275</v>
      </c>
      <c r="AA226" s="6" t="n">
        <f aca="false">COS($A$10*X226)*SIN($A$10*$B$5) - TAN($A$10*U226)*COS($A$10*$B$5)</f>
        <v>0.386366584611366</v>
      </c>
      <c r="AB226" s="6" t="n">
        <f aca="false">IF(OR(AND(Z226*AA226&gt;0), AND(Z226&lt;0,AA226&gt;0)), MOD(ATAN2(AA226,Z226)/$A$10+360,360),  ATAN2(AA226,Z226)/$A$10)</f>
        <v>60.8202221001682</v>
      </c>
      <c r="AC226" s="16" t="n">
        <f aca="false">P226-P225</f>
        <v>0.9599540912821</v>
      </c>
      <c r="AD226" s="17" t="n">
        <f aca="false">(100013989+1670700*COS(3.0984635 + 6283.07585*L226/10)+13956*COS(3.05525 + 12566.1517*L226/10)+3084*COS(5.1985 + 77713.7715*L226/10) +1628*COS(1.1739 + 5753.3849*L226/10)+1576*COS(2.8469 + 7860.4194*L226/10)+925*COS(5.453 + 11506.77*L226/10)+542*COS(4.564 + 3930.21*L226/10)+472*COS(3.661 + 5884.927*L226/10)+346*COS(0.964 + 5507.553*L226/10)+329*COS(5.9 + 5223.694*L226/10)+307*COS(0.299 + 5573.143*L226/10)+243*COS(4.273 + 11790.629*L226/10)+212*COS(5.847 + 1577.344*L226/10)+186*COS(5.022 + 10977.079*L226/10)+175*COS(3.012 + 18849.228*L226/10)+110*COS(5.055 + 5486.778*L226/10)+98*COS(0.89 + 6069.78*L226/10)+86*COS(5.69 + 15720.84*L226/10)+86*COS(1.27 + 161000.69*L226/10)+65*COS(0.27 + 17260.15*L226/10)+63*COS(0.92 + 529.69*L226/10)+57*COS(2.01 + 83996.85*L226/10)+56*COS(5.24 + 71430.7*L226/10)+49*COS(3.25 + 2544.31*L226/10)+47*COS(2.58 + 775.52*L226/10)+45*COS(5.54 + 9437.76*L226/10)+43*COS(6.01 + 6275.96*L226/10)+39*COS(5.36 + 4694*L226/10)+38*COS(2.39 + 8827.39*L226/10)+37*COS(0.83 + 19651.05*L226/10)+37*COS(4.9 + 12139.55*L226/10)+36*COS(1.67 + 12036.46*L226/10)+35*COS(1.84 + 2942.46*L226/10)+33*COS(0.24 + 7084.9*L226/10)+32*COS(0.18 + 5088.63*L226/10)+32*COS(1.78 + 398.15*L226/10)+28*COS(1.21 + 6286.6*L226/10)+28*COS(1.9 + 6279.55*L226/10)+26*COS(4.59 + 10447.39*L226/10) +24.6*COS(3.787 + 8429.241*L226/10)+23.6*COS(0.269 + 796.3*L226/10)+27.8*COS(1.899 + 6279.55*L226/10)+23.9*COS(4.996 + 5856.48*L226/10)+20.3*COS(4.653 + 2146.165*L226/10))/100000000 + (103019*COS(1.10749 + 6283.07585*L226/10) +1721*COS(1.0644 + 12566.1517*L226/10) +702*COS(3.142 + 0*L226/10) +32*COS(1.02 + 18849.23*L226/10) +31*COS(2.84 + 5507.55*L226/10) +25*COS(1.32 + 5223.69*L226/10) +18*COS(1.42 + 1577.34*L226/10) +10*COS(5.91 + 10977.08*L226/10) +9*COS(1.42 + 6275.96*L226/10) +9*COS(0.27 + 5486.78*L226/10))*L226/1000000000  + (4359*COS(5.7846 + 6283.0758*L226/10)*L226^2+124*COS(5.579 + 12566.152*L226/10)*L226^2)/10000000000</f>
        <v>1.01312777524105</v>
      </c>
      <c r="AE226" s="10" t="n">
        <f aca="false">2*959.63/AD226</f>
        <v>1894.3908625379</v>
      </c>
      <c r="AF226" s="0"/>
      <c r="AG226" s="0"/>
    </row>
    <row r="227" customFormat="false" ht="12.8" hidden="false" customHeight="false" outlineLevel="0" collapsed="false">
      <c r="D227" s="28" t="n">
        <f aca="false">K227-INT(275*E227/9)+IF($A$8="leap year",1,2)*INT((E227+9)/12)+30</f>
        <v>14</v>
      </c>
      <c r="E227" s="28" t="n">
        <f aca="false">IF(K227&lt;32,1,INT(9*(IF($A$8="leap year",1,2)+K227)/275+0.98))</f>
        <v>8</v>
      </c>
      <c r="F227" s="20" t="n">
        <f aca="false">ASIN(Y227)*180/PI()</f>
        <v>39.6302112925912</v>
      </c>
      <c r="G227" s="21" t="n">
        <f aca="false">F227+1.02/(TAN($A$10*(F227+10.3/(F227+5.11)))*60)</f>
        <v>39.6505716229053</v>
      </c>
      <c r="H227" s="21" t="n">
        <f aca="false">IF(X227&gt;180,AB227-180,AB227+180)</f>
        <v>240.636245680916</v>
      </c>
      <c r="I227" s="13" t="n">
        <f aca="false">IF(ABS(4*(N227-0.0057183-V227))&lt;20,4*(N227-0.0057183-V227),4*(N227-0.0057183-V227-360))</f>
        <v>-4.69214149171819</v>
      </c>
      <c r="J227" s="29" t="n">
        <f aca="false">INT(365.25*(IF(E227&gt;2,$A$5,$A$5-1)+4716))+INT(30.6001*(IF(E227&lt;3,E227+12,E227)+1))+D227+$C$2/24+2-INT(IF(E227&gt;2,$A$5,$A$5-1)/100)+INT(INT(IF(E227&gt;2,$A$5,$A$5-1)/100)/4)-1524.5</f>
        <v>2459806.125</v>
      </c>
      <c r="K227" s="7" t="n">
        <v>226</v>
      </c>
      <c r="L227" s="30" t="n">
        <f aca="false">(J227-2451545)/36525</f>
        <v>0.226177275838467</v>
      </c>
      <c r="M227" s="6" t="n">
        <f aca="false">MOD(357.5291 + 35999.0503*L227 - 0.0001559*L227^2 - 0.00000048*L227^3,360)</f>
        <v>219.696221645143</v>
      </c>
      <c r="N227" s="6" t="n">
        <f aca="false">MOD(280.46645 + 36000.76983*L227 + 0.0003032*L227^2,360)</f>
        <v>143.022513747612</v>
      </c>
      <c r="O227" s="6" t="n">
        <f aca="false"> MOD((1.9146 - 0.004817*L227 - 0.000014*L227^2)*SIN(M227*$A$10) + (0.019993 - 0.000101*L227)*SIN(2*M227*$A$10) + 0.00029*SIN(3*M227*$A$10),360)</f>
        <v>358.797184084871</v>
      </c>
      <c r="P227" s="6" t="n">
        <f aca="false">MOD(N227+O227,360)</f>
        <v>141.819697832482</v>
      </c>
      <c r="Q227" s="31" t="n">
        <f aca="false">COS(P227*$A$10)</f>
        <v>-0.786069450608883</v>
      </c>
      <c r="R227" s="7" t="n">
        <f aca="false">COS((23.4393-46.815*L227/3600)*$A$10)*SIN(P227*$A$10)</f>
        <v>0.567143282180093</v>
      </c>
      <c r="S227" s="7" t="n">
        <f aca="false">SIN((23.4393-46.815*L227/3600)*$A$10)*SIN(P227*$A$10)</f>
        <v>0.245852224511881</v>
      </c>
      <c r="T227" s="31" t="n">
        <f aca="false">SQRT(1-S227^2)</f>
        <v>0.969307321597521</v>
      </c>
      <c r="U227" s="6" t="n">
        <f aca="false">ATAN(S227/T227)/$A$10</f>
        <v>14.2322031312485</v>
      </c>
      <c r="V227" s="6" t="n">
        <f aca="false">IF(2*ATAN(R227/(Q227+T227))/$A$10&gt;0, 2*ATAN(R227/(Q227+T227))/$A$10, 2*ATAN(R227/(Q227+T227))/$A$10+360)</f>
        <v>144.189830820541</v>
      </c>
      <c r="W227" s="6" t="n">
        <f aca="false"> MOD(280.46061837 + 360.98564736629*(J227-2451545) + 0.000387933*L227^2 - L227^3/3871000010  + $B$7,360)</f>
        <v>188.016737057827</v>
      </c>
      <c r="X227" s="6" t="n">
        <f aca="false">IF(W227-V227&gt;0,W227-V227,W227-V227+360)</f>
        <v>43.8269062372861</v>
      </c>
      <c r="Y227" s="31" t="n">
        <f aca="false">SIN($A$10*$B$5)*SIN(U227*$A$10) +COS($A$10*$B$5)* COS(U227*$A$10)*COS(X227*$A$10)</f>
        <v>0.637830182369815</v>
      </c>
      <c r="Z227" s="6" t="n">
        <f aca="false">SIN($A$10*X227)</f>
        <v>0.692482037896982</v>
      </c>
      <c r="AA227" s="6" t="n">
        <f aca="false">COS($A$10*X227)*SIN($A$10*$B$5) - TAN($A$10*U227)*COS($A$10*$B$5)</f>
        <v>0.389616625532197</v>
      </c>
      <c r="AB227" s="6" t="n">
        <f aca="false">IF(OR(AND(Z227*AA227&gt;0), AND(Z227&lt;0,AA227&gt;0)), MOD(ATAN2(AA227,Z227)/$A$10+360,360),  ATAN2(AA227,Z227)/$A$10)</f>
        <v>60.6362456809161</v>
      </c>
      <c r="AC227" s="16" t="n">
        <f aca="false">P227-P226</f>
        <v>0.960285819948581</v>
      </c>
      <c r="AD227" s="17" t="n">
        <f aca="false">(100013989+1670700*COS(3.0984635 + 6283.07585*L227/10)+13956*COS(3.05525 + 12566.1517*L227/10)+3084*COS(5.1985 + 77713.7715*L227/10) +1628*COS(1.1739 + 5753.3849*L227/10)+1576*COS(2.8469 + 7860.4194*L227/10)+925*COS(5.453 + 11506.77*L227/10)+542*COS(4.564 + 3930.21*L227/10)+472*COS(3.661 + 5884.927*L227/10)+346*COS(0.964 + 5507.553*L227/10)+329*COS(5.9 + 5223.694*L227/10)+307*COS(0.299 + 5573.143*L227/10)+243*COS(4.273 + 11790.629*L227/10)+212*COS(5.847 + 1577.344*L227/10)+186*COS(5.022 + 10977.079*L227/10)+175*COS(3.012 + 18849.228*L227/10)+110*COS(5.055 + 5486.778*L227/10)+98*COS(0.89 + 6069.78*L227/10)+86*COS(5.69 + 15720.84*L227/10)+86*COS(1.27 + 161000.69*L227/10)+65*COS(0.27 + 17260.15*L227/10)+63*COS(0.92 + 529.69*L227/10)+57*COS(2.01 + 83996.85*L227/10)+56*COS(5.24 + 71430.7*L227/10)+49*COS(3.25 + 2544.31*L227/10)+47*COS(2.58 + 775.52*L227/10)+45*COS(5.54 + 9437.76*L227/10)+43*COS(6.01 + 6275.96*L227/10)+39*COS(5.36 + 4694*L227/10)+38*COS(2.39 + 8827.39*L227/10)+37*COS(0.83 + 19651.05*L227/10)+37*COS(4.9 + 12139.55*L227/10)+36*COS(1.67 + 12036.46*L227/10)+35*COS(1.84 + 2942.46*L227/10)+33*COS(0.24 + 7084.9*L227/10)+32*COS(0.18 + 5088.63*L227/10)+32*COS(1.78 + 398.15*L227/10)+28*COS(1.21 + 6286.6*L227/10)+28*COS(1.9 + 6279.55*L227/10)+26*COS(4.59 + 10447.39*L227/10) +24.6*COS(3.787 + 8429.241*L227/10)+23.6*COS(0.269 + 796.3*L227/10)+27.8*COS(1.899 + 6279.55*L227/10)+23.9*COS(4.996 + 5856.48*L227/10)+20.3*COS(4.653 + 2146.165*L227/10))/100000000 + (103019*COS(1.10749 + 6283.07585*L227/10) +1721*COS(1.0644 + 12566.1517*L227/10) +702*COS(3.142 + 0*L227/10) +32*COS(1.02 + 18849.23*L227/10) +31*COS(2.84 + 5507.55*L227/10) +25*COS(1.32 + 5223.69*L227/10) +18*COS(1.42 + 1577.34*L227/10) +10*COS(5.91 + 10977.08*L227/10) +9*COS(1.42 + 6275.96*L227/10) +9*COS(0.27 + 5486.78*L227/10))*L227/1000000000  + (4359*COS(5.7846 + 6283.0758*L227/10)*L227^2+124*COS(5.579 + 12566.152*L227/10)*L227^2)/10000000000</f>
        <v>1.01295398630576</v>
      </c>
      <c r="AE227" s="10" t="n">
        <f aca="false">2*959.63/AD227</f>
        <v>1894.71587648274</v>
      </c>
      <c r="AF227" s="0"/>
      <c r="AG227" s="0"/>
    </row>
    <row r="228" customFormat="false" ht="12.8" hidden="false" customHeight="false" outlineLevel="0" collapsed="false">
      <c r="D228" s="28" t="n">
        <f aca="false">K228-INT(275*E228/9)+IF($A$8="leap year",1,2)*INT((E228+9)/12)+30</f>
        <v>15</v>
      </c>
      <c r="E228" s="28" t="n">
        <f aca="false">IF(K228&lt;32,1,INT(9*(IF($A$8="leap year",1,2)+K228)/275+0.98))</f>
        <v>8</v>
      </c>
      <c r="F228" s="20" t="n">
        <f aca="false">ASIN(Y228)*180/PI()</f>
        <v>39.348330299927</v>
      </c>
      <c r="G228" s="21" t="n">
        <f aca="false">F228+1.02/(TAN($A$10*(F228+10.3/(F228+5.11)))*60)</f>
        <v>39.3688943751937</v>
      </c>
      <c r="H228" s="21" t="n">
        <f aca="false">IF(X228&gt;180,AB228-180,AB228+180)</f>
        <v>240.453367187399</v>
      </c>
      <c r="I228" s="13" t="n">
        <f aca="false">IF(ABS(4*(N228-0.0057183-V228))&lt;20,4*(N228-0.0057183-V228),4*(N228-0.0057183-V228-360))</f>
        <v>-4.49673326215759</v>
      </c>
      <c r="J228" s="29" t="n">
        <f aca="false">INT(365.25*(IF(E228&gt;2,$A$5,$A$5-1)+4716))+INT(30.6001*(IF(E228&lt;3,E228+12,E228)+1))+D228+$C$2/24+2-INT(IF(E228&gt;2,$A$5,$A$5-1)/100)+INT(INT(IF(E228&gt;2,$A$5,$A$5-1)/100)/4)-1524.5</f>
        <v>2459807.125</v>
      </c>
      <c r="K228" s="7" t="n">
        <v>227</v>
      </c>
      <c r="L228" s="30" t="n">
        <f aca="false">(J228-2451545)/36525</f>
        <v>0.226204654346338</v>
      </c>
      <c r="M228" s="6" t="n">
        <f aca="false">MOD(357.5291 + 35999.0503*L228 - 0.0001559*L228^2 - 0.00000048*L228^3,360)</f>
        <v>220.681821925209</v>
      </c>
      <c r="N228" s="6" t="n">
        <f aca="false">MOD(280.46645 + 36000.76983*L228 + 0.0003032*L228^2,360)</f>
        <v>144.008161111531</v>
      </c>
      <c r="O228" s="6" t="n">
        <f aca="false"> MOD((1.9146 - 0.004817*L228 - 0.000014*L228^2)*SIN(M228*$A$10) + (0.019993 - 0.000101*L228)*SIN(2*M228*$A$10) + 0.00029*SIN(3*M228*$A$10),360)</f>
        <v>358.772161635056</v>
      </c>
      <c r="P228" s="6" t="n">
        <f aca="false">MOD(N228+O228,360)</f>
        <v>142.780322746587</v>
      </c>
      <c r="Q228" s="31" t="n">
        <f aca="false">COS(P228*$A$10)</f>
        <v>-0.796322231851417</v>
      </c>
      <c r="R228" s="7" t="n">
        <f aca="false">COS((23.4393-46.815*L228/3600)*$A$10)*SIN(P228*$A$10)</f>
        <v>0.554972106041522</v>
      </c>
      <c r="S228" s="7" t="n">
        <f aca="false">SIN((23.4393-46.815*L228/3600)*$A$10)*SIN(P228*$A$10)</f>
        <v>0.240576109734561</v>
      </c>
      <c r="T228" s="31" t="n">
        <f aca="false">SQRT(1-S228^2)</f>
        <v>0.970630277409985</v>
      </c>
      <c r="U228" s="6" t="n">
        <f aca="false">ATAN(S228/T228)/$A$10</f>
        <v>13.9205453090993</v>
      </c>
      <c r="V228" s="6" t="n">
        <f aca="false">IF(2*ATAN(R228/(Q228+T228))/$A$10&gt;0, 2*ATAN(R228/(Q228+T228))/$A$10, 2*ATAN(R228/(Q228+T228))/$A$10+360)</f>
        <v>145.12662612707</v>
      </c>
      <c r="W228" s="6" t="n">
        <f aca="false"> MOD(280.46061837 + 360.98564736629*(J228-2451545) + 0.000387933*L228^2 - L228^3/3871000010  + $B$7,360)</f>
        <v>189.002384428401</v>
      </c>
      <c r="X228" s="6" t="n">
        <f aca="false">IF(W228-V228&gt;0,W228-V228,W228-V228+360)</f>
        <v>43.8757583013301</v>
      </c>
      <c r="Y228" s="31" t="n">
        <f aca="false">SIN($A$10*$B$5)*SIN(U228*$A$10) +COS($A$10*$B$5)* COS(U228*$A$10)*COS(X228*$A$10)</f>
        <v>0.634033399123745</v>
      </c>
      <c r="Z228" s="6" t="n">
        <f aca="false">SIN($A$10*X228)</f>
        <v>0.693096902877714</v>
      </c>
      <c r="AA228" s="6" t="n">
        <f aca="false">COS($A$10*X228)*SIN($A$10*$B$5) - TAN($A$10*U228)*COS($A$10*$B$5)</f>
        <v>0.392880383002852</v>
      </c>
      <c r="AB228" s="6" t="n">
        <f aca="false">IF(OR(AND(Z228*AA228&gt;0), AND(Z228&lt;0,AA228&gt;0)), MOD(ATAN2(AA228,Z228)/$A$10+360,360),  ATAN2(AA228,Z228)/$A$10)</f>
        <v>60.4533671873991</v>
      </c>
      <c r="AC228" s="16" t="n">
        <f aca="false">P228-P227</f>
        <v>0.960624914104869</v>
      </c>
      <c r="AD228" s="17" t="n">
        <f aca="false">(100013989+1670700*COS(3.0984635 + 6283.07585*L228/10)+13956*COS(3.05525 + 12566.1517*L228/10)+3084*COS(5.1985 + 77713.7715*L228/10) +1628*COS(1.1739 + 5753.3849*L228/10)+1576*COS(2.8469 + 7860.4194*L228/10)+925*COS(5.453 + 11506.77*L228/10)+542*COS(4.564 + 3930.21*L228/10)+472*COS(3.661 + 5884.927*L228/10)+346*COS(0.964 + 5507.553*L228/10)+329*COS(5.9 + 5223.694*L228/10)+307*COS(0.299 + 5573.143*L228/10)+243*COS(4.273 + 11790.629*L228/10)+212*COS(5.847 + 1577.344*L228/10)+186*COS(5.022 + 10977.079*L228/10)+175*COS(3.012 + 18849.228*L228/10)+110*COS(5.055 + 5486.778*L228/10)+98*COS(0.89 + 6069.78*L228/10)+86*COS(5.69 + 15720.84*L228/10)+86*COS(1.27 + 161000.69*L228/10)+65*COS(0.27 + 17260.15*L228/10)+63*COS(0.92 + 529.69*L228/10)+57*COS(2.01 + 83996.85*L228/10)+56*COS(5.24 + 71430.7*L228/10)+49*COS(3.25 + 2544.31*L228/10)+47*COS(2.58 + 775.52*L228/10)+45*COS(5.54 + 9437.76*L228/10)+43*COS(6.01 + 6275.96*L228/10)+39*COS(5.36 + 4694*L228/10)+38*COS(2.39 + 8827.39*L228/10)+37*COS(0.83 + 19651.05*L228/10)+37*COS(4.9 + 12139.55*L228/10)+36*COS(1.67 + 12036.46*L228/10)+35*COS(1.84 + 2942.46*L228/10)+33*COS(0.24 + 7084.9*L228/10)+32*COS(0.18 + 5088.63*L228/10)+32*COS(1.78 + 398.15*L228/10)+28*COS(1.21 + 6286.6*L228/10)+28*COS(1.9 + 6279.55*L228/10)+26*COS(4.59 + 10447.39*L228/10) +24.6*COS(3.787 + 8429.241*L228/10)+23.6*COS(0.269 + 796.3*L228/10)+27.8*COS(1.899 + 6279.55*L228/10)+23.9*COS(4.996 + 5856.48*L228/10)+20.3*COS(4.653 + 2146.165*L228/10))/100000000 + (103019*COS(1.10749 + 6283.07585*L228/10) +1721*COS(1.0644 + 12566.1517*L228/10) +702*COS(3.142 + 0*L228/10) +32*COS(1.02 + 18849.23*L228/10) +31*COS(2.84 + 5507.55*L228/10) +25*COS(1.32 + 5223.69*L228/10) +18*COS(1.42 + 1577.34*L228/10) +10*COS(5.91 + 10977.08*L228/10) +9*COS(1.42 + 6275.96*L228/10) +9*COS(0.27 + 5486.78*L228/10))*L228/1000000000  + (4359*COS(5.7846 + 6283.0758*L228/10)*L228^2+124*COS(5.579 + 12566.152*L228/10)*L228^2)/10000000000</f>
        <v>1.01277764333416</v>
      </c>
      <c r="AE228" s="10" t="n">
        <f aca="false">2*959.63/AD228</f>
        <v>1895.04578090962</v>
      </c>
      <c r="AF228" s="0"/>
      <c r="AG228" s="0"/>
    </row>
    <row r="229" customFormat="false" ht="12.8" hidden="false" customHeight="false" outlineLevel="0" collapsed="false">
      <c r="D229" s="28" t="n">
        <f aca="false">K229-INT(275*E229/9)+IF($A$8="leap year",1,2)*INT((E229+9)/12)+30</f>
        <v>16</v>
      </c>
      <c r="E229" s="28" t="n">
        <f aca="false">IF(K229&lt;32,1,INT(9*(IF($A$8="leap year",1,2)+K229)/275+0.98))</f>
        <v>8</v>
      </c>
      <c r="F229" s="20" t="n">
        <f aca="false">ASIN(Y229)*180/PI()</f>
        <v>39.0618580876319</v>
      </c>
      <c r="G229" s="21" t="n">
        <f aca="false">F229+1.02/(TAN($A$10*(F229+10.3/(F229+5.11)))*60)</f>
        <v>39.0826316990758</v>
      </c>
      <c r="H229" s="21" t="n">
        <f aca="false">IF(X229&gt;180,AB229-180,AB229+180)</f>
        <v>240.271632960551</v>
      </c>
      <c r="I229" s="13" t="n">
        <f aca="false">IF(ABS(4*(N229-0.0057183-V229))&lt;20,4*(N229-0.0057183-V229),4*(N229-0.0057183-V229-360))</f>
        <v>-4.29252311521509</v>
      </c>
      <c r="J229" s="29" t="n">
        <f aca="false">INT(365.25*(IF(E229&gt;2,$A$5,$A$5-1)+4716))+INT(30.6001*(IF(E229&lt;3,E229+12,E229)+1))+D229+$C$2/24+2-INT(IF(E229&gt;2,$A$5,$A$5-1)/100)+INT(INT(IF(E229&gt;2,$A$5,$A$5-1)/100)/4)-1524.5</f>
        <v>2459808.125</v>
      </c>
      <c r="K229" s="7" t="n">
        <v>228</v>
      </c>
      <c r="L229" s="30" t="n">
        <f aca="false">(J229-2451545)/36525</f>
        <v>0.226232032854209</v>
      </c>
      <c r="M229" s="6" t="n">
        <f aca="false">MOD(357.5291 + 35999.0503*L229 - 0.0001559*L229^2 - 0.00000048*L229^3,360)</f>
        <v>221.667422205275</v>
      </c>
      <c r="N229" s="6" t="n">
        <f aca="false">MOD(280.46645 + 36000.76983*L229 + 0.0003032*L229^2,360)</f>
        <v>144.99380847545</v>
      </c>
      <c r="O229" s="6" t="n">
        <f aca="false"> MOD((1.9146 - 0.004817*L229 - 0.000014*L229^2)*SIN(M229*$A$10) + (0.019993 - 0.000101*L229)*SIN(2*M229*$A$10) + 0.00029*SIN(3*M229*$A$10),360)</f>
        <v>358.747485563574</v>
      </c>
      <c r="P229" s="6" t="n">
        <f aca="false">MOD(N229+O229,360)</f>
        <v>143.741294039024</v>
      </c>
      <c r="Q229" s="31" t="n">
        <f aca="false">COS(P229*$A$10)</f>
        <v>-0.806354746826847</v>
      </c>
      <c r="R229" s="7" t="n">
        <f aca="false">COS((23.4393-46.815*L229/3600)*$A$10)*SIN(P229*$A$10)</f>
        <v>0.542640457659761</v>
      </c>
      <c r="S229" s="7" t="n">
        <f aca="false">SIN((23.4393-46.815*L229/3600)*$A$10)*SIN(P229*$A$10)</f>
        <v>0.235230431663541</v>
      </c>
      <c r="T229" s="31" t="n">
        <f aca="false">SQRT(1-S229^2)</f>
        <v>0.971939629822441</v>
      </c>
      <c r="U229" s="6" t="n">
        <f aca="false">ATAN(S229/T229)/$A$10</f>
        <v>13.6052063163235</v>
      </c>
      <c r="V229" s="6" t="n">
        <f aca="false">IF(2*ATAN(R229/(Q229+T229))/$A$10&gt;0, 2*ATAN(R229/(Q229+T229))/$A$10, 2*ATAN(R229/(Q229+T229))/$A$10+360)</f>
        <v>146.061220954254</v>
      </c>
      <c r="W229" s="6" t="n">
        <f aca="false"> MOD(280.46061837 + 360.98564736629*(J229-2451545) + 0.000387933*L229^2 - L229^3/3871000010  + $B$7,360)</f>
        <v>189.988031799905</v>
      </c>
      <c r="X229" s="6" t="n">
        <f aca="false">IF(W229-V229&gt;0,W229-V229,W229-V229+360)</f>
        <v>43.9268108456509</v>
      </c>
      <c r="Y229" s="31" t="n">
        <f aca="false">SIN($A$10*$B$5)*SIN(U229*$A$10) +COS($A$10*$B$5)* COS(U229*$A$10)*COS(X229*$A$10)</f>
        <v>0.630159052115143</v>
      </c>
      <c r="Z229" s="6" t="n">
        <f aca="false">SIN($A$10*X229)</f>
        <v>0.693738925256732</v>
      </c>
      <c r="AA229" s="6" t="n">
        <f aca="false">COS($A$10*X229)*SIN($A$10*$B$5) - TAN($A$10*U229)*COS($A$10*$B$5)</f>
        <v>0.396157040116466</v>
      </c>
      <c r="AB229" s="6" t="n">
        <f aca="false">IF(OR(AND(Z229*AA229&gt;0), AND(Z229&lt;0,AA229&gt;0)), MOD(ATAN2(AA229,Z229)/$A$10+360,360),  ATAN2(AA229,Z229)/$A$10)</f>
        <v>60.2716329605509</v>
      </c>
      <c r="AC229" s="16" t="n">
        <f aca="false">P229-P228</f>
        <v>0.960971292437137</v>
      </c>
      <c r="AD229" s="17" t="n">
        <f aca="false">(100013989+1670700*COS(3.0984635 + 6283.07585*L229/10)+13956*COS(3.05525 + 12566.1517*L229/10)+3084*COS(5.1985 + 77713.7715*L229/10) +1628*COS(1.1739 + 5753.3849*L229/10)+1576*COS(2.8469 + 7860.4194*L229/10)+925*COS(5.453 + 11506.77*L229/10)+542*COS(4.564 + 3930.21*L229/10)+472*COS(3.661 + 5884.927*L229/10)+346*COS(0.964 + 5507.553*L229/10)+329*COS(5.9 + 5223.694*L229/10)+307*COS(0.299 + 5573.143*L229/10)+243*COS(4.273 + 11790.629*L229/10)+212*COS(5.847 + 1577.344*L229/10)+186*COS(5.022 + 10977.079*L229/10)+175*COS(3.012 + 18849.228*L229/10)+110*COS(5.055 + 5486.778*L229/10)+98*COS(0.89 + 6069.78*L229/10)+86*COS(5.69 + 15720.84*L229/10)+86*COS(1.27 + 161000.69*L229/10)+65*COS(0.27 + 17260.15*L229/10)+63*COS(0.92 + 529.69*L229/10)+57*COS(2.01 + 83996.85*L229/10)+56*COS(5.24 + 71430.7*L229/10)+49*COS(3.25 + 2544.31*L229/10)+47*COS(2.58 + 775.52*L229/10)+45*COS(5.54 + 9437.76*L229/10)+43*COS(6.01 + 6275.96*L229/10)+39*COS(5.36 + 4694*L229/10)+38*COS(2.39 + 8827.39*L229/10)+37*COS(0.83 + 19651.05*L229/10)+37*COS(4.9 + 12139.55*L229/10)+36*COS(1.67 + 12036.46*L229/10)+35*COS(1.84 + 2942.46*L229/10)+33*COS(0.24 + 7084.9*L229/10)+32*COS(0.18 + 5088.63*L229/10)+32*COS(1.78 + 398.15*L229/10)+28*COS(1.21 + 6286.6*L229/10)+28*COS(1.9 + 6279.55*L229/10)+26*COS(4.59 + 10447.39*L229/10) +24.6*COS(3.787 + 8429.241*L229/10)+23.6*COS(0.269 + 796.3*L229/10)+27.8*COS(1.899 + 6279.55*L229/10)+23.9*COS(4.996 + 5856.48*L229/10)+20.3*COS(4.653 + 2146.165*L229/10))/100000000 + (103019*COS(1.10749 + 6283.07585*L229/10) +1721*COS(1.0644 + 12566.1517*L229/10) +702*COS(3.142 + 0*L229/10) +32*COS(1.02 + 18849.23*L229/10) +31*COS(2.84 + 5507.55*L229/10) +25*COS(1.32 + 5223.69*L229/10) +18*COS(1.42 + 1577.34*L229/10) +10*COS(5.91 + 10977.08*L229/10) +9*COS(1.42 + 6275.96*L229/10) +9*COS(0.27 + 5486.78*L229/10))*L229/1000000000  + (4359*COS(5.7846 + 6283.0758*L229/10)*L229^2+124*COS(5.579 + 12566.152*L229/10)*L229^2)/10000000000</f>
        <v>1.01259855787177</v>
      </c>
      <c r="AE229" s="10" t="n">
        <f aca="false">2*959.63/AD229</f>
        <v>1895.38093361875</v>
      </c>
      <c r="AF229" s="0"/>
      <c r="AG229" s="0"/>
    </row>
    <row r="230" customFormat="false" ht="12.8" hidden="false" customHeight="false" outlineLevel="0" collapsed="false">
      <c r="D230" s="28" t="n">
        <f aca="false">K230-INT(275*E230/9)+IF($A$8="leap year",1,2)*INT((E230+9)/12)+30</f>
        <v>17</v>
      </c>
      <c r="E230" s="28" t="n">
        <f aca="false">IF(K230&lt;32,1,INT(9*(IF($A$8="leap year",1,2)+K230)/275+0.98))</f>
        <v>8</v>
      </c>
      <c r="F230" s="20" t="n">
        <f aca="false">ASIN(Y230)*180/PI()</f>
        <v>38.7708900697713</v>
      </c>
      <c r="G230" s="21" t="n">
        <f aca="false">F230+1.02/(TAN($A$10*(F230+10.3/(F230+5.11)))*60)</f>
        <v>38.791879114286</v>
      </c>
      <c r="H230" s="21" t="n">
        <f aca="false">IF(X230&gt;180,AB230-180,AB230+180)</f>
        <v>240.091084086802</v>
      </c>
      <c r="I230" s="13" t="n">
        <f aca="false">IF(ABS(4*(N230-0.0057183-V230))&lt;20,4*(N230-0.0057183-V230),4*(N230-0.0057183-V230-360))</f>
        <v>-4.07968266367334</v>
      </c>
      <c r="J230" s="29" t="n">
        <f aca="false">INT(365.25*(IF(E230&gt;2,$A$5,$A$5-1)+4716))+INT(30.6001*(IF(E230&lt;3,E230+12,E230)+1))+D230+$C$2/24+2-INT(IF(E230&gt;2,$A$5,$A$5-1)/100)+INT(INT(IF(E230&gt;2,$A$5,$A$5-1)/100)/4)-1524.5</f>
        <v>2459809.125</v>
      </c>
      <c r="K230" s="7" t="n">
        <v>229</v>
      </c>
      <c r="L230" s="30" t="n">
        <f aca="false">(J230-2451545)/36525</f>
        <v>0.226259411362081</v>
      </c>
      <c r="M230" s="6" t="n">
        <f aca="false">MOD(357.5291 + 35999.0503*L230 - 0.0001559*L230^2 - 0.00000048*L230^3,360)</f>
        <v>222.65302248534</v>
      </c>
      <c r="N230" s="6" t="n">
        <f aca="false">MOD(280.46645 + 36000.76983*L230 + 0.0003032*L230^2,360)</f>
        <v>145.979455839371</v>
      </c>
      <c r="O230" s="6" t="n">
        <f aca="false"> MOD((1.9146 - 0.004817*L230 - 0.000014*L230^2)*SIN(M230*$A$10) + (0.019993 - 0.000101*L230)*SIN(2*M230*$A$10) + 0.00029*SIN(3*M230*$A$10),360)</f>
        <v>358.723163071297</v>
      </c>
      <c r="P230" s="6" t="n">
        <f aca="false">MOD(N230+O230,360)</f>
        <v>144.702618910669</v>
      </c>
      <c r="Q230" s="31" t="n">
        <f aca="false">COS(P230*$A$10)</f>
        <v>-0.816164002298674</v>
      </c>
      <c r="R230" s="7" t="n">
        <f aca="false">COS((23.4393-46.815*L230/3600)*$A$10)*SIN(P230*$A$10)</f>
        <v>0.53015154485343</v>
      </c>
      <c r="S230" s="7" t="n">
        <f aca="false">SIN((23.4393-46.815*L230/3600)*$A$10)*SIN(P230*$A$10)</f>
        <v>0.229816580866855</v>
      </c>
      <c r="T230" s="31" t="n">
        <f aca="false">SQRT(1-S230^2)</f>
        <v>0.973233959106786</v>
      </c>
      <c r="U230" s="6" t="n">
        <f aca="false">ATAN(S230/T230)/$A$10</f>
        <v>13.2862733404839</v>
      </c>
      <c r="V230" s="6" t="n">
        <f aca="false">IF(2*ATAN(R230/(Q230+T230))/$A$10&gt;0, 2*ATAN(R230/(Q230+T230))/$A$10, 2*ATAN(R230/(Q230+T230))/$A$10+360)</f>
        <v>146.99365820529</v>
      </c>
      <c r="W230" s="6" t="n">
        <f aca="false"> MOD(280.46061837 + 360.98564736629*(J230-2451545) + 0.000387933*L230^2 - L230^3/3871000010  + $B$7,360)</f>
        <v>190.973679170944</v>
      </c>
      <c r="X230" s="6" t="n">
        <f aca="false">IF(W230-V230&gt;0,W230-V230,W230-V230+360)</f>
        <v>43.980020965654</v>
      </c>
      <c r="Y230" s="31" t="n">
        <f aca="false">SIN($A$10*$B$5)*SIN(U230*$A$10) +COS($A$10*$B$5)* COS(U230*$A$10)*COS(X230*$A$10)</f>
        <v>0.626207776845946</v>
      </c>
      <c r="Z230" s="6" t="n">
        <f aca="false">SIN($A$10*X230)</f>
        <v>0.694407494493223</v>
      </c>
      <c r="AA230" s="6" t="n">
        <f aca="false">COS($A$10*X230)*SIN($A$10*$B$5) - TAN($A$10*U230)*COS($A$10*$B$5)</f>
        <v>0.399445820264247</v>
      </c>
      <c r="AB230" s="6" t="n">
        <f aca="false">IF(OR(AND(Z230*AA230&gt;0), AND(Z230&lt;0,AA230&gt;0)), MOD(ATAN2(AA230,Z230)/$A$10+360,360),  ATAN2(AA230,Z230)/$A$10)</f>
        <v>60.091084086802</v>
      </c>
      <c r="AC230" s="16" t="n">
        <f aca="false">P230-P229</f>
        <v>0.961324871644422</v>
      </c>
      <c r="AD230" s="17" t="n">
        <f aca="false">(100013989+1670700*COS(3.0984635 + 6283.07585*L230/10)+13956*COS(3.05525 + 12566.1517*L230/10)+3084*COS(5.1985 + 77713.7715*L230/10) +1628*COS(1.1739 + 5753.3849*L230/10)+1576*COS(2.8469 + 7860.4194*L230/10)+925*COS(5.453 + 11506.77*L230/10)+542*COS(4.564 + 3930.21*L230/10)+472*COS(3.661 + 5884.927*L230/10)+346*COS(0.964 + 5507.553*L230/10)+329*COS(5.9 + 5223.694*L230/10)+307*COS(0.299 + 5573.143*L230/10)+243*COS(4.273 + 11790.629*L230/10)+212*COS(5.847 + 1577.344*L230/10)+186*COS(5.022 + 10977.079*L230/10)+175*COS(3.012 + 18849.228*L230/10)+110*COS(5.055 + 5486.778*L230/10)+98*COS(0.89 + 6069.78*L230/10)+86*COS(5.69 + 15720.84*L230/10)+86*COS(1.27 + 161000.69*L230/10)+65*COS(0.27 + 17260.15*L230/10)+63*COS(0.92 + 529.69*L230/10)+57*COS(2.01 + 83996.85*L230/10)+56*COS(5.24 + 71430.7*L230/10)+49*COS(3.25 + 2544.31*L230/10)+47*COS(2.58 + 775.52*L230/10)+45*COS(5.54 + 9437.76*L230/10)+43*COS(6.01 + 6275.96*L230/10)+39*COS(5.36 + 4694*L230/10)+38*COS(2.39 + 8827.39*L230/10)+37*COS(0.83 + 19651.05*L230/10)+37*COS(4.9 + 12139.55*L230/10)+36*COS(1.67 + 12036.46*L230/10)+35*COS(1.84 + 2942.46*L230/10)+33*COS(0.24 + 7084.9*L230/10)+32*COS(0.18 + 5088.63*L230/10)+32*COS(1.78 + 398.15*L230/10)+28*COS(1.21 + 6286.6*L230/10)+28*COS(1.9 + 6279.55*L230/10)+26*COS(4.59 + 10447.39*L230/10) +24.6*COS(3.787 + 8429.241*L230/10)+23.6*COS(0.269 + 796.3*L230/10)+27.8*COS(1.899 + 6279.55*L230/10)+23.9*COS(4.996 + 5856.48*L230/10)+20.3*COS(4.653 + 2146.165*L230/10))/100000000 + (103019*COS(1.10749 + 6283.07585*L230/10) +1721*COS(1.0644 + 12566.1517*L230/10) +702*COS(3.142 + 0*L230/10) +32*COS(1.02 + 18849.23*L230/10) +31*COS(2.84 + 5507.55*L230/10) +25*COS(1.32 + 5223.69*L230/10) +18*COS(1.42 + 1577.34*L230/10) +10*COS(5.91 + 10977.08*L230/10) +9*COS(1.42 + 6275.96*L230/10) +9*COS(0.27 + 5486.78*L230/10))*L230/1000000000  + (4359*COS(5.7846 + 6283.0758*L230/10)*L230^2+124*COS(5.579 + 12566.152*L230/10)*L230^2)/10000000000</f>
        <v>1.01241650973758</v>
      </c>
      <c r="AE230" s="10" t="n">
        <f aca="false">2*959.63/AD230</f>
        <v>1895.72175240156</v>
      </c>
      <c r="AF230" s="0"/>
      <c r="AG230" s="0"/>
    </row>
    <row r="231" customFormat="false" ht="12.8" hidden="false" customHeight="false" outlineLevel="0" collapsed="false">
      <c r="D231" s="28" t="n">
        <f aca="false">K231-INT(275*E231/9)+IF($A$8="leap year",1,2)*INT((E231+9)/12)+30</f>
        <v>18</v>
      </c>
      <c r="E231" s="28" t="n">
        <f aca="false">IF(K231&lt;32,1,INT(9*(IF($A$8="leap year",1,2)+K231)/275+0.98))</f>
        <v>8</v>
      </c>
      <c r="F231" s="20" t="n">
        <f aca="false">ASIN(Y231)*180/PI()</f>
        <v>38.4755236063133</v>
      </c>
      <c r="G231" s="21" t="n">
        <f aca="false">F231+1.02/(TAN($A$10*(F231+10.3/(F231+5.11)))*60)</f>
        <v>38.4967340904942</v>
      </c>
      <c r="H231" s="21" t="n">
        <f aca="false">IF(X231&gt;180,AB231-180,AB231+180)</f>
        <v>239.911756511475</v>
      </c>
      <c r="I231" s="13" t="n">
        <f aca="false">IF(ABS(4*(N231-0.0057183-V231))&lt;20,4*(N231-0.0057183-V231),4*(N231-0.0057183-V231-360))</f>
        <v>-3.85839236961067</v>
      </c>
      <c r="J231" s="29" t="n">
        <f aca="false">INT(365.25*(IF(E231&gt;2,$A$5,$A$5-1)+4716))+INT(30.6001*(IF(E231&lt;3,E231+12,E231)+1))+D231+$C$2/24+2-INT(IF(E231&gt;2,$A$5,$A$5-1)/100)+INT(INT(IF(E231&gt;2,$A$5,$A$5-1)/100)/4)-1524.5</f>
        <v>2459810.125</v>
      </c>
      <c r="K231" s="7" t="n">
        <v>230</v>
      </c>
      <c r="L231" s="30" t="n">
        <f aca="false">(J231-2451545)/36525</f>
        <v>0.226286789869952</v>
      </c>
      <c r="M231" s="6" t="n">
        <f aca="false">MOD(357.5291 + 35999.0503*L231 - 0.0001559*L231^2 - 0.00000048*L231^3,360)</f>
        <v>223.638622765404</v>
      </c>
      <c r="N231" s="6" t="n">
        <f aca="false">MOD(280.46645 + 36000.76983*L231 + 0.0003032*L231^2,360)</f>
        <v>146.965103203293</v>
      </c>
      <c r="O231" s="6" t="n">
        <f aca="false"> MOD((1.9146 - 0.004817*L231 - 0.000014*L231^2)*SIN(M231*$A$10) + (0.019993 - 0.000101*L231)*SIN(2*M231*$A$10) + 0.00029*SIN(3*M231*$A$10),360)</f>
        <v>358.699201273814</v>
      </c>
      <c r="P231" s="6" t="n">
        <f aca="false">MOD(N231+O231,360)</f>
        <v>145.664304477107</v>
      </c>
      <c r="Q231" s="31" t="n">
        <f aca="false">COS(P231*$A$10)</f>
        <v>-0.825747054990333</v>
      </c>
      <c r="R231" s="7" t="n">
        <f aca="false">COS((23.4393-46.815*L231/3600)*$A$10)*SIN(P231*$A$10)</f>
        <v>0.51750862260933</v>
      </c>
      <c r="S231" s="7" t="n">
        <f aca="false">SIN((23.4393-46.815*L231/3600)*$A$10)*SIN(P231*$A$10)</f>
        <v>0.22433596835948</v>
      </c>
      <c r="T231" s="31" t="n">
        <f aca="false">SQRT(1-S231^2)</f>
        <v>0.974511864114652</v>
      </c>
      <c r="U231" s="6" t="n">
        <f aca="false">ATAN(S231/T231)/$A$10</f>
        <v>12.963833796958</v>
      </c>
      <c r="V231" s="6" t="n">
        <f aca="false">IF(2*ATAN(R231/(Q231+T231))/$A$10&gt;0, 2*ATAN(R231/(Q231+T231))/$A$10, 2*ATAN(R231/(Q231+T231))/$A$10+360)</f>
        <v>147.923982995695</v>
      </c>
      <c r="W231" s="6" t="n">
        <f aca="false"> MOD(280.46061837 + 360.98564736629*(J231-2451545) + 0.000387933*L231^2 - L231^3/3871000010  + $B$7,360)</f>
        <v>191.959326541983</v>
      </c>
      <c r="X231" s="6" t="n">
        <f aca="false">IF(W231-V231&gt;0,W231-V231,W231-V231+360)</f>
        <v>44.0353435462874</v>
      </c>
      <c r="Y231" s="31" t="n">
        <f aca="false">SIN($A$10*$B$5)*SIN(U231*$A$10) +COS($A$10*$B$5)* COS(U231*$A$10)*COS(X231*$A$10)</f>
        <v>0.622180254603096</v>
      </c>
      <c r="Z231" s="6" t="n">
        <f aca="false">SIN($A$10*X231)</f>
        <v>0.695101971115805</v>
      </c>
      <c r="AA231" s="6" t="n">
        <f aca="false">COS($A$10*X231)*SIN($A$10*$B$5) - TAN($A$10*U231)*COS($A$10*$B$5)</f>
        <v>0.402745986907345</v>
      </c>
      <c r="AB231" s="6" t="n">
        <f aca="false">IF(OR(AND(Z231*AA231&gt;0), AND(Z231&lt;0,AA231&gt;0)), MOD(ATAN2(AA231,Z231)/$A$10+360,360),  ATAN2(AA231,Z231)/$A$10)</f>
        <v>59.9117565114747</v>
      </c>
      <c r="AC231" s="16" t="n">
        <f aca="false">P231-P230</f>
        <v>0.961685566438007</v>
      </c>
      <c r="AD231" s="17" t="n">
        <f aca="false">(100013989+1670700*COS(3.0984635 + 6283.07585*L231/10)+13956*COS(3.05525 + 12566.1517*L231/10)+3084*COS(5.1985 + 77713.7715*L231/10) +1628*COS(1.1739 + 5753.3849*L231/10)+1576*COS(2.8469 + 7860.4194*L231/10)+925*COS(5.453 + 11506.77*L231/10)+542*COS(4.564 + 3930.21*L231/10)+472*COS(3.661 + 5884.927*L231/10)+346*COS(0.964 + 5507.553*L231/10)+329*COS(5.9 + 5223.694*L231/10)+307*COS(0.299 + 5573.143*L231/10)+243*COS(4.273 + 11790.629*L231/10)+212*COS(5.847 + 1577.344*L231/10)+186*COS(5.022 + 10977.079*L231/10)+175*COS(3.012 + 18849.228*L231/10)+110*COS(5.055 + 5486.778*L231/10)+98*COS(0.89 + 6069.78*L231/10)+86*COS(5.69 + 15720.84*L231/10)+86*COS(1.27 + 161000.69*L231/10)+65*COS(0.27 + 17260.15*L231/10)+63*COS(0.92 + 529.69*L231/10)+57*COS(2.01 + 83996.85*L231/10)+56*COS(5.24 + 71430.7*L231/10)+49*COS(3.25 + 2544.31*L231/10)+47*COS(2.58 + 775.52*L231/10)+45*COS(5.54 + 9437.76*L231/10)+43*COS(6.01 + 6275.96*L231/10)+39*COS(5.36 + 4694*L231/10)+38*COS(2.39 + 8827.39*L231/10)+37*COS(0.83 + 19651.05*L231/10)+37*COS(4.9 + 12139.55*L231/10)+36*COS(1.67 + 12036.46*L231/10)+35*COS(1.84 + 2942.46*L231/10)+33*COS(0.24 + 7084.9*L231/10)+32*COS(0.18 + 5088.63*L231/10)+32*COS(1.78 + 398.15*L231/10)+28*COS(1.21 + 6286.6*L231/10)+28*COS(1.9 + 6279.55*L231/10)+26*COS(4.59 + 10447.39*L231/10) +24.6*COS(3.787 + 8429.241*L231/10)+23.6*COS(0.269 + 796.3*L231/10)+27.8*COS(1.899 + 6279.55*L231/10)+23.9*COS(4.996 + 5856.48*L231/10)+20.3*COS(4.653 + 2146.165*L231/10))/100000000 + (103019*COS(1.10749 + 6283.07585*L231/10) +1721*COS(1.0644 + 12566.1517*L231/10) +702*COS(3.142 + 0*L231/10) +32*COS(1.02 + 18849.23*L231/10) +31*COS(2.84 + 5507.55*L231/10) +25*COS(1.32 + 5223.69*L231/10) +18*COS(1.42 + 1577.34*L231/10) +10*COS(5.91 + 10977.08*L231/10) +9*COS(1.42 + 6275.96*L231/10) +9*COS(0.27 + 5486.78*L231/10))*L231/1000000000  + (4359*COS(5.7846 + 6283.0758*L231/10)*L231^2+124*COS(5.579 + 12566.152*L231/10)*L231^2)/10000000000</f>
        <v>1.01223126714909</v>
      </c>
      <c r="AE231" s="10" t="n">
        <f aca="false">2*959.63/AD231</f>
        <v>1896.06867747281</v>
      </c>
      <c r="AF231" s="0"/>
      <c r="AG231" s="0"/>
    </row>
    <row r="232" customFormat="false" ht="12.8" hidden="false" customHeight="false" outlineLevel="0" collapsed="false">
      <c r="D232" s="28" t="n">
        <f aca="false">K232-INT(275*E232/9)+IF($A$8="leap year",1,2)*INT((E232+9)/12)+30</f>
        <v>19</v>
      </c>
      <c r="E232" s="28" t="n">
        <f aca="false">IF(K232&lt;32,1,INT(9*(IF($A$8="leap year",1,2)+K232)/275+0.98))</f>
        <v>8</v>
      </c>
      <c r="F232" s="20" t="n">
        <f aca="false">ASIN(Y232)*180/PI()</f>
        <v>38.1758579266036</v>
      </c>
      <c r="G232" s="21" t="n">
        <f aca="false">F232+1.02/(TAN($A$10*(F232+10.3/(F232+5.11)))*60)</f>
        <v>38.1972959709522</v>
      </c>
      <c r="H232" s="21" t="n">
        <f aca="false">IF(X232&gt;180,AB232-180,AB232+180)</f>
        <v>239.733681154391</v>
      </c>
      <c r="I232" s="13" t="n">
        <f aca="false">IF(ABS(4*(N232-0.0057183-V232))&lt;20,4*(N232-0.0057183-V232),4*(N232-0.0057183-V232-360))</f>
        <v>-3.62884127640677</v>
      </c>
      <c r="J232" s="29" t="n">
        <f aca="false">INT(365.25*(IF(E232&gt;2,$A$5,$A$5-1)+4716))+INT(30.6001*(IF(E232&lt;3,E232+12,E232)+1))+D232+$C$2/24+2-INT(IF(E232&gt;2,$A$5,$A$5-1)/100)+INT(INT(IF(E232&gt;2,$A$5,$A$5-1)/100)/4)-1524.5</f>
        <v>2459811.125</v>
      </c>
      <c r="K232" s="7" t="n">
        <v>231</v>
      </c>
      <c r="L232" s="30" t="n">
        <f aca="false">(J232-2451545)/36525</f>
        <v>0.226314168377823</v>
      </c>
      <c r="M232" s="6" t="n">
        <f aca="false">MOD(357.5291 + 35999.0503*L232 - 0.0001559*L232^2 - 0.00000048*L232^3,360)</f>
        <v>224.62422304547</v>
      </c>
      <c r="N232" s="6" t="n">
        <f aca="false">MOD(280.46645 + 36000.76983*L232 + 0.0003032*L232^2,360)</f>
        <v>147.950750567214</v>
      </c>
      <c r="O232" s="6" t="n">
        <f aca="false"> MOD((1.9146 - 0.004817*L232 - 0.000014*L232^2)*SIN(M232*$A$10) + (0.019993 - 0.000101*L232)*SIN(2*M232*$A$10) + 0.00029*SIN(3*M232*$A$10),360)</f>
        <v>358.67560719945</v>
      </c>
      <c r="P232" s="6" t="n">
        <f aca="false">MOD(N232+O232,360)</f>
        <v>146.626357766663</v>
      </c>
      <c r="Q232" s="31" t="n">
        <f aca="false">COS(P232*$A$10)</f>
        <v>-0.835101012467354</v>
      </c>
      <c r="R232" s="7" t="n">
        <f aca="false">COS((23.4393-46.815*L232/3600)*$A$10)*SIN(P232*$A$10)</f>
        <v>0.504714992607326</v>
      </c>
      <c r="S232" s="7" t="n">
        <f aca="false">SIN((23.4393-46.815*L232/3600)*$A$10)*SIN(P232*$A$10)</f>
        <v>0.218790025397381</v>
      </c>
      <c r="T232" s="31" t="n">
        <f aca="false">SQRT(1-S232^2)</f>
        <v>0.975771963517406</v>
      </c>
      <c r="U232" s="6" t="n">
        <f aca="false">ATAN(S232/T232)/$A$10</f>
        <v>12.6379753099607</v>
      </c>
      <c r="V232" s="6" t="n">
        <f aca="false">IF(2*ATAN(R232/(Q232+T232))/$A$10&gt;0, 2*ATAN(R232/(Q232+T232))/$A$10, 2*ATAN(R232/(Q232+T232))/$A$10+360)</f>
        <v>148.852242586315</v>
      </c>
      <c r="W232" s="6" t="n">
        <f aca="false"> MOD(280.46061837 + 360.98564736629*(J232-2451545) + 0.000387933*L232^2 - L232^3/3871000010  + $B$7,360)</f>
        <v>192.944973913487</v>
      </c>
      <c r="X232" s="6" t="n">
        <f aca="false">IF(W232-V232&gt;0,W232-V232,W232-V232+360)</f>
        <v>44.0927313271718</v>
      </c>
      <c r="Y232" s="31" t="n">
        <f aca="false">SIN($A$10*$B$5)*SIN(U232*$A$10) +COS($A$10*$B$5)* COS(U232*$A$10)*COS(X232*$A$10)</f>
        <v>0.61807721285572</v>
      </c>
      <c r="Z232" s="6" t="n">
        <f aca="false">SIN($A$10*X232)</f>
        <v>0.695821687858026</v>
      </c>
      <c r="AA232" s="6" t="n">
        <f aca="false">COS($A$10*X232)*SIN($A$10*$B$5) - TAN($A$10*U232)*COS($A$10*$B$5)</f>
        <v>0.406056843345911</v>
      </c>
      <c r="AB232" s="6" t="n">
        <f aca="false">IF(OR(AND(Z232*AA232&gt;0), AND(Z232&lt;0,AA232&gt;0)), MOD(ATAN2(AA232,Z232)/$A$10+360,360),  ATAN2(AA232,Z232)/$A$10)</f>
        <v>59.7336811543909</v>
      </c>
      <c r="AC232" s="16" t="n">
        <f aca="false">P232-P231</f>
        <v>0.962053289556479</v>
      </c>
      <c r="AD232" s="17" t="n">
        <f aca="false">(100013989+1670700*COS(3.0984635 + 6283.07585*L232/10)+13956*COS(3.05525 + 12566.1517*L232/10)+3084*COS(5.1985 + 77713.7715*L232/10) +1628*COS(1.1739 + 5753.3849*L232/10)+1576*COS(2.8469 + 7860.4194*L232/10)+925*COS(5.453 + 11506.77*L232/10)+542*COS(4.564 + 3930.21*L232/10)+472*COS(3.661 + 5884.927*L232/10)+346*COS(0.964 + 5507.553*L232/10)+329*COS(5.9 + 5223.694*L232/10)+307*COS(0.299 + 5573.143*L232/10)+243*COS(4.273 + 11790.629*L232/10)+212*COS(5.847 + 1577.344*L232/10)+186*COS(5.022 + 10977.079*L232/10)+175*COS(3.012 + 18849.228*L232/10)+110*COS(5.055 + 5486.778*L232/10)+98*COS(0.89 + 6069.78*L232/10)+86*COS(5.69 + 15720.84*L232/10)+86*COS(1.27 + 161000.69*L232/10)+65*COS(0.27 + 17260.15*L232/10)+63*COS(0.92 + 529.69*L232/10)+57*COS(2.01 + 83996.85*L232/10)+56*COS(5.24 + 71430.7*L232/10)+49*COS(3.25 + 2544.31*L232/10)+47*COS(2.58 + 775.52*L232/10)+45*COS(5.54 + 9437.76*L232/10)+43*COS(6.01 + 6275.96*L232/10)+39*COS(5.36 + 4694*L232/10)+38*COS(2.39 + 8827.39*L232/10)+37*COS(0.83 + 19651.05*L232/10)+37*COS(4.9 + 12139.55*L232/10)+36*COS(1.67 + 12036.46*L232/10)+35*COS(1.84 + 2942.46*L232/10)+33*COS(0.24 + 7084.9*L232/10)+32*COS(0.18 + 5088.63*L232/10)+32*COS(1.78 + 398.15*L232/10)+28*COS(1.21 + 6286.6*L232/10)+28*COS(1.9 + 6279.55*L232/10)+26*COS(4.59 + 10447.39*L232/10) +24.6*COS(3.787 + 8429.241*L232/10)+23.6*COS(0.269 + 796.3*L232/10)+27.8*COS(1.899 + 6279.55*L232/10)+23.9*COS(4.996 + 5856.48*L232/10)+20.3*COS(4.653 + 2146.165*L232/10))/100000000 + (103019*COS(1.10749 + 6283.07585*L232/10) +1721*COS(1.0644 + 12566.1517*L232/10) +702*COS(3.142 + 0*L232/10) +32*COS(1.02 + 18849.23*L232/10) +31*COS(2.84 + 5507.55*L232/10) +25*COS(1.32 + 5223.69*L232/10) +18*COS(1.42 + 1577.34*L232/10) +10*COS(5.91 + 10977.08*L232/10) +9*COS(1.42 + 6275.96*L232/10) +9*COS(0.27 + 5486.78*L232/10))*L232/1000000000  + (4359*COS(5.7846 + 6283.0758*L232/10)*L232^2+124*COS(5.579 + 12566.152*L232/10)*L232^2)/10000000000</f>
        <v>1.01204260370281</v>
      </c>
      <c r="AE232" s="10" t="n">
        <f aca="false">2*959.63/AD232</f>
        <v>1896.42213971813</v>
      </c>
      <c r="AF232" s="0"/>
      <c r="AG232" s="0"/>
    </row>
    <row r="233" customFormat="false" ht="12.8" hidden="false" customHeight="false" outlineLevel="0" collapsed="false">
      <c r="D233" s="28" t="n">
        <f aca="false">K233-INT(275*E233/9)+IF($A$8="leap year",1,2)*INT((E233+9)/12)+30</f>
        <v>20</v>
      </c>
      <c r="E233" s="28" t="n">
        <f aca="false">IF(K233&lt;32,1,INT(9*(IF($A$8="leap year",1,2)+K233)/275+0.98))</f>
        <v>8</v>
      </c>
      <c r="F233" s="20" t="n">
        <f aca="false">ASIN(Y233)*180/PI()</f>
        <v>37.8719940541922</v>
      </c>
      <c r="G233" s="21" t="n">
        <f aca="false">F233+1.02/(TAN($A$10*(F233+10.3/(F233+5.11)))*60)</f>
        <v>37.8936658974962</v>
      </c>
      <c r="H233" s="21" t="n">
        <f aca="false">IF(X233&gt;180,AB233-180,AB233+180)</f>
        <v>239.556884033556</v>
      </c>
      <c r="I233" s="13" t="n">
        <f aca="false">IF(ABS(4*(N233-0.0057183-V233))&lt;20,4*(N233-0.0057183-V233),4*(N233-0.0057183-V233-360))</f>
        <v>-3.39122674140208</v>
      </c>
      <c r="J233" s="29" t="n">
        <f aca="false">INT(365.25*(IF(E233&gt;2,$A$5,$A$5-1)+4716))+INT(30.6001*(IF(E233&lt;3,E233+12,E233)+1))+D233+$C$2/24+2-INT(IF(E233&gt;2,$A$5,$A$5-1)/100)+INT(INT(IF(E233&gt;2,$A$5,$A$5-1)/100)/4)-1524.5</f>
        <v>2459812.125</v>
      </c>
      <c r="K233" s="7" t="n">
        <v>232</v>
      </c>
      <c r="L233" s="30" t="n">
        <f aca="false">(J233-2451545)/36525</f>
        <v>0.226341546885695</v>
      </c>
      <c r="M233" s="6" t="n">
        <f aca="false">MOD(357.5291 + 35999.0503*L233 - 0.0001559*L233^2 - 0.00000048*L233^3,360)</f>
        <v>225.609823325532</v>
      </c>
      <c r="N233" s="6" t="n">
        <f aca="false">MOD(280.46645 + 36000.76983*L233 + 0.0003032*L233^2,360)</f>
        <v>148.936397931137</v>
      </c>
      <c r="O233" s="6" t="n">
        <f aca="false"> MOD((1.9146 - 0.004817*L233 - 0.000014*L233^2)*SIN(M233*$A$10) + (0.019993 - 0.000101*L233)*SIN(2*M233*$A$10) + 0.00029*SIN(3*M233*$A$10),360)</f>
        <v>358.652387787292</v>
      </c>
      <c r="P233" s="6" t="n">
        <f aca="false">MOD(N233+O233,360)</f>
        <v>147.588785718429</v>
      </c>
      <c r="Q233" s="31" t="n">
        <f aca="false">COS(P233*$A$10)</f>
        <v>-0.844223034021621</v>
      </c>
      <c r="R233" s="7" t="n">
        <f aca="false">COS((23.4393-46.815*L233/3600)*$A$10)*SIN(P233*$A$10)</f>
        <v>0.49177400273185</v>
      </c>
      <c r="S233" s="7" t="n">
        <f aca="false">SIN((23.4393-46.815*L233/3600)*$A$10)*SIN(P233*$A$10)</f>
        <v>0.213180203265744</v>
      </c>
      <c r="T233" s="31" t="n">
        <f aca="false">SQRT(1-S233^2)</f>
        <v>0.977012897015989</v>
      </c>
      <c r="U233" s="6" t="n">
        <f aca="false">ATAN(S233/T233)/$A$10</f>
        <v>12.3087856953913</v>
      </c>
      <c r="V233" s="6" t="n">
        <f aca="false">IF(2*ATAN(R233/(Q233+T233))/$A$10&gt;0, 2*ATAN(R233/(Q233+T233))/$A$10, 2*ATAN(R233/(Q233+T233))/$A$10+360)</f>
        <v>149.778486316487</v>
      </c>
      <c r="W233" s="6" t="n">
        <f aca="false"> MOD(280.46061837 + 360.98564736629*(J233-2451545) + 0.000387933*L233^2 - L233^3/3871000010  + $B$7,360)</f>
        <v>193.93062128406</v>
      </c>
      <c r="X233" s="6" t="n">
        <f aca="false">IF(W233-V233&gt;0,W233-V233,W233-V233+360)</f>
        <v>44.1521349675732</v>
      </c>
      <c r="Y233" s="31" t="n">
        <f aca="false">SIN($A$10*$B$5)*SIN(U233*$A$10) +COS($A$10*$B$5)* COS(U233*$A$10)*COS(X233*$A$10)</f>
        <v>0.613899425615031</v>
      </c>
      <c r="Z233" s="6" t="n">
        <f aca="false">SIN($A$10*X233)</f>
        <v>0.696565950798336</v>
      </c>
      <c r="AA233" s="6" t="n">
        <f aca="false">COS($A$10*X233)*SIN($A$10*$B$5) - TAN($A$10*U233)*COS($A$10*$B$5)</f>
        <v>0.409377732427442</v>
      </c>
      <c r="AB233" s="6" t="n">
        <f aca="false">IF(OR(AND(Z233*AA233&gt;0), AND(Z233&lt;0,AA233&gt;0)), MOD(ATAN2(AA233,Z233)/$A$10+360,360),  ATAN2(AA233,Z233)/$A$10)</f>
        <v>59.5568840335565</v>
      </c>
      <c r="AC233" s="16" t="n">
        <f aca="false">P233-P232</f>
        <v>0.962427951765449</v>
      </c>
      <c r="AD233" s="17" t="n">
        <f aca="false">(100013989+1670700*COS(3.0984635 + 6283.07585*L233/10)+13956*COS(3.05525 + 12566.1517*L233/10)+3084*COS(5.1985 + 77713.7715*L233/10) +1628*COS(1.1739 + 5753.3849*L233/10)+1576*COS(2.8469 + 7860.4194*L233/10)+925*COS(5.453 + 11506.77*L233/10)+542*COS(4.564 + 3930.21*L233/10)+472*COS(3.661 + 5884.927*L233/10)+346*COS(0.964 + 5507.553*L233/10)+329*COS(5.9 + 5223.694*L233/10)+307*COS(0.299 + 5573.143*L233/10)+243*COS(4.273 + 11790.629*L233/10)+212*COS(5.847 + 1577.344*L233/10)+186*COS(5.022 + 10977.079*L233/10)+175*COS(3.012 + 18849.228*L233/10)+110*COS(5.055 + 5486.778*L233/10)+98*COS(0.89 + 6069.78*L233/10)+86*COS(5.69 + 15720.84*L233/10)+86*COS(1.27 + 161000.69*L233/10)+65*COS(0.27 + 17260.15*L233/10)+63*COS(0.92 + 529.69*L233/10)+57*COS(2.01 + 83996.85*L233/10)+56*COS(5.24 + 71430.7*L233/10)+49*COS(3.25 + 2544.31*L233/10)+47*COS(2.58 + 775.52*L233/10)+45*COS(5.54 + 9437.76*L233/10)+43*COS(6.01 + 6275.96*L233/10)+39*COS(5.36 + 4694*L233/10)+38*COS(2.39 + 8827.39*L233/10)+37*COS(0.83 + 19651.05*L233/10)+37*COS(4.9 + 12139.55*L233/10)+36*COS(1.67 + 12036.46*L233/10)+35*COS(1.84 + 2942.46*L233/10)+33*COS(0.24 + 7084.9*L233/10)+32*COS(0.18 + 5088.63*L233/10)+32*COS(1.78 + 398.15*L233/10)+28*COS(1.21 + 6286.6*L233/10)+28*COS(1.9 + 6279.55*L233/10)+26*COS(4.59 + 10447.39*L233/10) +24.6*COS(3.787 + 8429.241*L233/10)+23.6*COS(0.269 + 796.3*L233/10)+27.8*COS(1.899 + 6279.55*L233/10)+23.9*COS(4.996 + 5856.48*L233/10)+20.3*COS(4.653 + 2146.165*L233/10))/100000000 + (103019*COS(1.10749 + 6283.07585*L233/10) +1721*COS(1.0644 + 12566.1517*L233/10) +702*COS(3.142 + 0*L233/10) +32*COS(1.02 + 18849.23*L233/10) +31*COS(2.84 + 5507.55*L233/10) +25*COS(1.32 + 5223.69*L233/10) +18*COS(1.42 + 1577.34*L233/10) +10*COS(5.91 + 10977.08*L233/10) +9*COS(1.42 + 6275.96*L233/10) +9*COS(0.27 + 5486.78*L233/10))*L233/1000000000  + (4359*COS(5.7846 + 6283.0758*L233/10)*L233^2+124*COS(5.579 + 12566.152*L233/10)*L233^2)/10000000000</f>
        <v>1.01185031064855</v>
      </c>
      <c r="AE233" s="10" t="n">
        <f aca="false">2*959.63/AD233</f>
        <v>1896.78253769557</v>
      </c>
      <c r="AF233" s="0"/>
      <c r="AG233" s="0"/>
    </row>
    <row r="234" customFormat="false" ht="12.8" hidden="false" customHeight="false" outlineLevel="0" collapsed="false">
      <c r="D234" s="28" t="n">
        <f aca="false">K234-INT(275*E234/9)+IF($A$8="leap year",1,2)*INT((E234+9)/12)+30</f>
        <v>21</v>
      </c>
      <c r="E234" s="28" t="n">
        <f aca="false">IF(K234&lt;32,1,INT(9*(IF($A$8="leap year",1,2)+K234)/275+0.98))</f>
        <v>8</v>
      </c>
      <c r="F234" s="20" t="n">
        <f aca="false">ASIN(Y234)*180/PI()</f>
        <v>37.5640347295574</v>
      </c>
      <c r="G234" s="21" t="n">
        <f aca="false">F234+1.02/(TAN($A$10*(F234+10.3/(F234+5.11)))*60)</f>
        <v>37.5859467334542</v>
      </c>
      <c r="H234" s="21" t="n">
        <f aca="false">IF(X234&gt;180,AB234-180,AB234+180)</f>
        <v>239.381386402719</v>
      </c>
      <c r="I234" s="13" t="n">
        <f aca="false">IF(ABS(4*(N234-0.0057183-V234))&lt;20,4*(N234-0.0057183-V234),4*(N234-0.0057183-V234-360))</f>
        <v>-3.14575416970035</v>
      </c>
      <c r="J234" s="29" t="n">
        <f aca="false">INT(365.25*(IF(E234&gt;2,$A$5,$A$5-1)+4716))+INT(30.6001*(IF(E234&lt;3,E234+12,E234)+1))+D234+$C$2/24+2-INT(IF(E234&gt;2,$A$5,$A$5-1)/100)+INT(INT(IF(E234&gt;2,$A$5,$A$5-1)/100)/4)-1524.5</f>
        <v>2459813.125</v>
      </c>
      <c r="K234" s="7" t="n">
        <v>233</v>
      </c>
      <c r="L234" s="30" t="n">
        <f aca="false">(J234-2451545)/36525</f>
        <v>0.226368925393566</v>
      </c>
      <c r="M234" s="6" t="n">
        <f aca="false">MOD(357.5291 + 35999.0503*L234 - 0.0001559*L234^2 - 0.00000048*L234^3,360)</f>
        <v>226.595423605597</v>
      </c>
      <c r="N234" s="6" t="n">
        <f aca="false">MOD(280.46645 + 36000.76983*L234 + 0.0003032*L234^2,360)</f>
        <v>149.922045295058</v>
      </c>
      <c r="O234" s="6" t="n">
        <f aca="false"> MOD((1.9146 - 0.004817*L234 - 0.000014*L234^2)*SIN(M234*$A$10) + (0.019993 - 0.000101*L234)*SIN(2*M234*$A$10) + 0.00029*SIN(3*M234*$A$10),360)</f>
        <v>358.629549885226</v>
      </c>
      <c r="P234" s="6" t="n">
        <f aca="false">MOD(N234+O234,360)</f>
        <v>148.551595180284</v>
      </c>
      <c r="Q234" s="31" t="n">
        <f aca="false">COS(P234*$A$10)</f>
        <v>-0.853110331557522</v>
      </c>
      <c r="R234" s="7" t="n">
        <f aca="false">COS((23.4393-46.815*L234/3600)*$A$10)*SIN(P234*$A$10)</f>
        <v>0.478689046569706</v>
      </c>
      <c r="S234" s="7" t="n">
        <f aca="false">SIN((23.4393-46.815*L234/3600)*$A$10)*SIN(P234*$A$10)</f>
        <v>0.207507973061277</v>
      </c>
      <c r="T234" s="31" t="n">
        <f aca="false">SQRT(1-S234^2)</f>
        <v>0.978233326520826</v>
      </c>
      <c r="U234" s="6" t="n">
        <f aca="false">ATAN(S234/T234)/$A$10</f>
        <v>11.9763529454716</v>
      </c>
      <c r="V234" s="6" t="n">
        <f aca="false">IF(2*ATAN(R234/(Q234+T234))/$A$10&gt;0, 2*ATAN(R234/(Q234+T234))/$A$10, 2*ATAN(R234/(Q234+T234))/$A$10+360)</f>
        <v>150.702765537483</v>
      </c>
      <c r="W234" s="6" t="n">
        <f aca="false"> MOD(280.46061837 + 360.98564736629*(J234-2451545) + 0.000387933*L234^2 - L234^3/3871000010  + $B$7,360)</f>
        <v>194.916268655099</v>
      </c>
      <c r="X234" s="6" t="n">
        <f aca="false">IF(W234-V234&gt;0,W234-V234,W234-V234+360)</f>
        <v>44.2135031176163</v>
      </c>
      <c r="Y234" s="31" t="n">
        <f aca="false">SIN($A$10*$B$5)*SIN(U234*$A$10) +COS($A$10*$B$5)* COS(U234*$A$10)*COS(X234*$A$10)</f>
        <v>0.609647713706255</v>
      </c>
      <c r="Z234" s="6" t="n">
        <f aca="false">SIN($A$10*X234)</f>
        <v>0.69733404058336</v>
      </c>
      <c r="AA234" s="6" t="n">
        <f aca="false">COS($A$10*X234)*SIN($A$10*$B$5) - TAN($A$10*U234)*COS($A$10*$B$5)</f>
        <v>0.412708036136146</v>
      </c>
      <c r="AB234" s="6" t="n">
        <f aca="false">IF(OR(AND(Z234*AA234&gt;0), AND(Z234&lt;0,AA234&gt;0)), MOD(ATAN2(AA234,Z234)/$A$10+360,360),  ATAN2(AA234,Z234)/$A$10)</f>
        <v>59.3813864027194</v>
      </c>
      <c r="AC234" s="16" t="n">
        <f aca="false">P234-P233</f>
        <v>0.962809461855102</v>
      </c>
      <c r="AD234" s="17" t="n">
        <f aca="false">(100013989+1670700*COS(3.0984635 + 6283.07585*L234/10)+13956*COS(3.05525 + 12566.1517*L234/10)+3084*COS(5.1985 + 77713.7715*L234/10) +1628*COS(1.1739 + 5753.3849*L234/10)+1576*COS(2.8469 + 7860.4194*L234/10)+925*COS(5.453 + 11506.77*L234/10)+542*COS(4.564 + 3930.21*L234/10)+472*COS(3.661 + 5884.927*L234/10)+346*COS(0.964 + 5507.553*L234/10)+329*COS(5.9 + 5223.694*L234/10)+307*COS(0.299 + 5573.143*L234/10)+243*COS(4.273 + 11790.629*L234/10)+212*COS(5.847 + 1577.344*L234/10)+186*COS(5.022 + 10977.079*L234/10)+175*COS(3.012 + 18849.228*L234/10)+110*COS(5.055 + 5486.778*L234/10)+98*COS(0.89 + 6069.78*L234/10)+86*COS(5.69 + 15720.84*L234/10)+86*COS(1.27 + 161000.69*L234/10)+65*COS(0.27 + 17260.15*L234/10)+63*COS(0.92 + 529.69*L234/10)+57*COS(2.01 + 83996.85*L234/10)+56*COS(5.24 + 71430.7*L234/10)+49*COS(3.25 + 2544.31*L234/10)+47*COS(2.58 + 775.52*L234/10)+45*COS(5.54 + 9437.76*L234/10)+43*COS(6.01 + 6275.96*L234/10)+39*COS(5.36 + 4694*L234/10)+38*COS(2.39 + 8827.39*L234/10)+37*COS(0.83 + 19651.05*L234/10)+37*COS(4.9 + 12139.55*L234/10)+36*COS(1.67 + 12036.46*L234/10)+35*COS(1.84 + 2942.46*L234/10)+33*COS(0.24 + 7084.9*L234/10)+32*COS(0.18 + 5088.63*L234/10)+32*COS(1.78 + 398.15*L234/10)+28*COS(1.21 + 6286.6*L234/10)+28*COS(1.9 + 6279.55*L234/10)+26*COS(4.59 + 10447.39*L234/10) +24.6*COS(3.787 + 8429.241*L234/10)+23.6*COS(0.269 + 796.3*L234/10)+27.8*COS(1.899 + 6279.55*L234/10)+23.9*COS(4.996 + 5856.48*L234/10)+20.3*COS(4.653 + 2146.165*L234/10))/100000000 + (103019*COS(1.10749 + 6283.07585*L234/10) +1721*COS(1.0644 + 12566.1517*L234/10) +702*COS(3.142 + 0*L234/10) +32*COS(1.02 + 18849.23*L234/10) +31*COS(2.84 + 5507.55*L234/10) +25*COS(1.32 + 5223.69*L234/10) +18*COS(1.42 + 1577.34*L234/10) +10*COS(5.91 + 10977.08*L234/10) +9*COS(1.42 + 6275.96*L234/10) +9*COS(0.27 + 5486.78*L234/10))*L234/1000000000  + (4359*COS(5.7846 + 6283.0758*L234/10)*L234^2+124*COS(5.579 + 12566.152*L234/10)*L234^2)/10000000000</f>
        <v>1.01165420397074</v>
      </c>
      <c r="AE234" s="10" t="n">
        <f aca="false">2*959.63/AD234</f>
        <v>1897.15022432261</v>
      </c>
      <c r="AF234" s="0"/>
      <c r="AG234" s="0"/>
    </row>
    <row r="235" customFormat="false" ht="12.8" hidden="false" customHeight="false" outlineLevel="0" collapsed="false">
      <c r="D235" s="28" t="n">
        <f aca="false">K235-INT(275*E235/9)+IF($A$8="leap year",1,2)*INT((E235+9)/12)+30</f>
        <v>22</v>
      </c>
      <c r="E235" s="28" t="n">
        <f aca="false">IF(K235&lt;32,1,INT(9*(IF($A$8="leap year",1,2)+K235)/275+0.98))</f>
        <v>8</v>
      </c>
      <c r="F235" s="20" t="n">
        <f aca="false">ASIN(Y235)*180/PI()</f>
        <v>37.2520843393944</v>
      </c>
      <c r="G235" s="21" t="n">
        <f aca="false">F235+1.02/(TAN($A$10*(F235+10.3/(F235+5.11)))*60)</f>
        <v>37.2742429931213</v>
      </c>
      <c r="H235" s="21" t="n">
        <f aca="false">IF(X235&gt;180,AB235-180,AB235+180)</f>
        <v>239.207204886258</v>
      </c>
      <c r="I235" s="13" t="n">
        <f aca="false">IF(ABS(4*(N235-0.0057183-V235))&lt;20,4*(N235-0.0057183-V235),4*(N235-0.0057183-V235-360))</f>
        <v>-2.89263674956601</v>
      </c>
      <c r="J235" s="29" t="n">
        <f aca="false">INT(365.25*(IF(E235&gt;2,$A$5,$A$5-1)+4716))+INT(30.6001*(IF(E235&lt;3,E235+12,E235)+1))+D235+$C$2/24+2-INT(IF(E235&gt;2,$A$5,$A$5-1)/100)+INT(INT(IF(E235&gt;2,$A$5,$A$5-1)/100)/4)-1524.5</f>
        <v>2459814.125</v>
      </c>
      <c r="K235" s="7" t="n">
        <v>234</v>
      </c>
      <c r="L235" s="30" t="n">
        <f aca="false">(J235-2451545)/36525</f>
        <v>0.226396303901437</v>
      </c>
      <c r="M235" s="6" t="n">
        <f aca="false">MOD(357.5291 + 35999.0503*L235 - 0.0001559*L235^2 - 0.00000048*L235^3,360)</f>
        <v>227.581023885663</v>
      </c>
      <c r="N235" s="6" t="n">
        <f aca="false">MOD(280.46645 + 36000.76983*L235 + 0.0003032*L235^2,360)</f>
        <v>150.907692658981</v>
      </c>
      <c r="O235" s="6" t="n">
        <f aca="false"> MOD((1.9146 - 0.004817*L235 - 0.000014*L235^2)*SIN(M235*$A$10) + (0.019993 - 0.000101*L235)*SIN(2*M235*$A$10) + 0.00029*SIN(3*M235*$A$10),360)</f>
        <v>358.60710024797</v>
      </c>
      <c r="P235" s="6" t="n">
        <f aca="false">MOD(N235+O235,360)</f>
        <v>149.51479290695</v>
      </c>
      <c r="Q235" s="31" t="n">
        <f aca="false">COS(P235*$A$10)</f>
        <v>-0.861760170480046</v>
      </c>
      <c r="R235" s="7" t="n">
        <f aca="false">COS((23.4393-46.815*L235/3600)*$A$10)*SIN(P235*$A$10)</f>
        <v>0.46546356289344</v>
      </c>
      <c r="S235" s="7" t="n">
        <f aca="false">SIN((23.4393-46.815*L235/3600)*$A$10)*SIN(P235*$A$10)</f>
        <v>0.201774825468257</v>
      </c>
      <c r="T235" s="31" t="n">
        <f aca="false">SQRT(1-S235^2)</f>
        <v>0.979431937302054</v>
      </c>
      <c r="U235" s="6" t="n">
        <f aca="false">ATAN(S235/T235)/$A$10</f>
        <v>11.6407652151298</v>
      </c>
      <c r="V235" s="6" t="n">
        <f aca="false">IF(2*ATAN(R235/(Q235+T235))/$A$10&gt;0, 2*ATAN(R235/(Q235+T235))/$A$10, 2*ATAN(R235/(Q235+T235))/$A$10+360)</f>
        <v>151.625133546372</v>
      </c>
      <c r="W235" s="6" t="n">
        <f aca="false"> MOD(280.46061837 + 360.98564736629*(J235-2451545) + 0.000387933*L235^2 - L235^3/3871000010  + $B$7,360)</f>
        <v>195.901916026603</v>
      </c>
      <c r="X235" s="6" t="n">
        <f aca="false">IF(W235-V235&gt;0,W235-V235,W235-V235+360)</f>
        <v>44.2767824802314</v>
      </c>
      <c r="Y235" s="31" t="n">
        <f aca="false">SIN($A$10*$B$5)*SIN(U235*$A$10) +COS($A$10*$B$5)* COS(U235*$A$10)*COS(X235*$A$10)</f>
        <v>0.605322945069003</v>
      </c>
      <c r="Z235" s="6" t="n">
        <f aca="false">SIN($A$10*X235)</f>
        <v>0.698125213538914</v>
      </c>
      <c r="AA235" s="6" t="n">
        <f aca="false">COS($A$10*X235)*SIN($A$10*$B$5) - TAN($A$10*U235)*COS($A$10*$B$5)</f>
        <v>0.416047175209127</v>
      </c>
      <c r="AB235" s="6" t="n">
        <f aca="false">IF(OR(AND(Z235*AA235&gt;0), AND(Z235&lt;0,AA235&gt;0)), MOD(ATAN2(AA235,Z235)/$A$10+360,360),  ATAN2(AA235,Z235)/$A$10)</f>
        <v>59.2072048862583</v>
      </c>
      <c r="AC235" s="16" t="n">
        <f aca="false">P235-P234</f>
        <v>0.963197726666635</v>
      </c>
      <c r="AD235" s="17" t="n">
        <f aca="false">(100013989+1670700*COS(3.0984635 + 6283.07585*L235/10)+13956*COS(3.05525 + 12566.1517*L235/10)+3084*COS(5.1985 + 77713.7715*L235/10) +1628*COS(1.1739 + 5753.3849*L235/10)+1576*COS(2.8469 + 7860.4194*L235/10)+925*COS(5.453 + 11506.77*L235/10)+542*COS(4.564 + 3930.21*L235/10)+472*COS(3.661 + 5884.927*L235/10)+346*COS(0.964 + 5507.553*L235/10)+329*COS(5.9 + 5223.694*L235/10)+307*COS(0.299 + 5573.143*L235/10)+243*COS(4.273 + 11790.629*L235/10)+212*COS(5.847 + 1577.344*L235/10)+186*COS(5.022 + 10977.079*L235/10)+175*COS(3.012 + 18849.228*L235/10)+110*COS(5.055 + 5486.778*L235/10)+98*COS(0.89 + 6069.78*L235/10)+86*COS(5.69 + 15720.84*L235/10)+86*COS(1.27 + 161000.69*L235/10)+65*COS(0.27 + 17260.15*L235/10)+63*COS(0.92 + 529.69*L235/10)+57*COS(2.01 + 83996.85*L235/10)+56*COS(5.24 + 71430.7*L235/10)+49*COS(3.25 + 2544.31*L235/10)+47*COS(2.58 + 775.52*L235/10)+45*COS(5.54 + 9437.76*L235/10)+43*COS(6.01 + 6275.96*L235/10)+39*COS(5.36 + 4694*L235/10)+38*COS(2.39 + 8827.39*L235/10)+37*COS(0.83 + 19651.05*L235/10)+37*COS(4.9 + 12139.55*L235/10)+36*COS(1.67 + 12036.46*L235/10)+35*COS(1.84 + 2942.46*L235/10)+33*COS(0.24 + 7084.9*L235/10)+32*COS(0.18 + 5088.63*L235/10)+32*COS(1.78 + 398.15*L235/10)+28*COS(1.21 + 6286.6*L235/10)+28*COS(1.9 + 6279.55*L235/10)+26*COS(4.59 + 10447.39*L235/10) +24.6*COS(3.787 + 8429.241*L235/10)+23.6*COS(0.269 + 796.3*L235/10)+27.8*COS(1.899 + 6279.55*L235/10)+23.9*COS(4.996 + 5856.48*L235/10)+20.3*COS(4.653 + 2146.165*L235/10))/100000000 + (103019*COS(1.10749 + 6283.07585*L235/10) +1721*COS(1.0644 + 12566.1517*L235/10) +702*COS(3.142 + 0*L235/10) +32*COS(1.02 + 18849.23*L235/10) +31*COS(2.84 + 5507.55*L235/10) +25*COS(1.32 + 5223.69*L235/10) +18*COS(1.42 + 1577.34*L235/10) +10*COS(5.91 + 10977.08*L235/10) +9*COS(1.42 + 6275.96*L235/10) +9*COS(0.27 + 5486.78*L235/10))*L235/1000000000  + (4359*COS(5.7846 + 6283.0758*L235/10)*L235^2+124*COS(5.579 + 12566.152*L235/10)*L235^2)/10000000000</f>
        <v>1.01145412687371</v>
      </c>
      <c r="AE235" s="10" t="n">
        <f aca="false">2*959.63/AD235</f>
        <v>1897.52550215226</v>
      </c>
      <c r="AF235" s="0"/>
      <c r="AG235" s="0"/>
    </row>
    <row r="236" customFormat="false" ht="12.8" hidden="false" customHeight="false" outlineLevel="0" collapsed="false">
      <c r="D236" s="28" t="n">
        <f aca="false">K236-INT(275*E236/9)+IF($A$8="leap year",1,2)*INT((E236+9)/12)+30</f>
        <v>23</v>
      </c>
      <c r="E236" s="28" t="n">
        <f aca="false">IF(K236&lt;32,1,INT(9*(IF($A$8="leap year",1,2)+K236)/275+0.98))</f>
        <v>8</v>
      </c>
      <c r="F236" s="20" t="n">
        <f aca="false">ASIN(Y236)*180/PI()</f>
        <v>36.9362488450672</v>
      </c>
      <c r="G236" s="21" t="n">
        <f aca="false">F236+1.02/(TAN($A$10*(F236+10.3/(F236+5.11)))*60)</f>
        <v>36.9586607704039</v>
      </c>
      <c r="H236" s="21" t="n">
        <f aca="false">IF(X236&gt;180,AB236-180,AB236+180)</f>
        <v>239.034351624462</v>
      </c>
      <c r="I236" s="13" t="n">
        <f aca="false">IF(ABS(4*(N236-0.0057183-V236))&lt;20,4*(N236-0.0057183-V236),4*(N236-0.0057183-V236-360))</f>
        <v>-2.63209518980909</v>
      </c>
      <c r="J236" s="29" t="n">
        <f aca="false">INT(365.25*(IF(E236&gt;2,$A$5,$A$5-1)+4716))+INT(30.6001*(IF(E236&lt;3,E236+12,E236)+1))+D236+$C$2/24+2-INT(IF(E236&gt;2,$A$5,$A$5-1)/100)+INT(INT(IF(E236&gt;2,$A$5,$A$5-1)/100)/4)-1524.5</f>
        <v>2459815.125</v>
      </c>
      <c r="K236" s="7" t="n">
        <v>235</v>
      </c>
      <c r="L236" s="30" t="n">
        <f aca="false">(J236-2451545)/36525</f>
        <v>0.226423682409309</v>
      </c>
      <c r="M236" s="6" t="n">
        <f aca="false">MOD(357.5291 + 35999.0503*L236 - 0.0001559*L236^2 - 0.00000048*L236^3,360)</f>
        <v>228.566624165725</v>
      </c>
      <c r="N236" s="6" t="n">
        <f aca="false">MOD(280.46645 + 36000.76983*L236 + 0.0003032*L236^2,360)</f>
        <v>151.893340022903</v>
      </c>
      <c r="O236" s="6" t="n">
        <f aca="false"> MOD((1.9146 - 0.004817*L236 - 0.000014*L236^2)*SIN(M236*$A$10) + (0.019993 - 0.000101*L236)*SIN(2*M236*$A$10) + 0.00029*SIN(3*M236*$A$10),360)</f>
        <v>358.585045535119</v>
      </c>
      <c r="P236" s="6" t="n">
        <f aca="false">MOD(N236+O236,360)</f>
        <v>150.478385558023</v>
      </c>
      <c r="Q236" s="31" t="n">
        <f aca="false">COS(P236*$A$10)</f>
        <v>-0.870169870584121</v>
      </c>
      <c r="R236" s="7" t="n">
        <f aca="false">COS((23.4393-46.815*L236/3600)*$A$10)*SIN(P236*$A$10)</f>
        <v>0.452101035130569</v>
      </c>
      <c r="S236" s="7" t="n">
        <f aca="false">SIN((23.4393-46.815*L236/3600)*$A$10)*SIN(P236*$A$10)</f>
        <v>0.19598227052844</v>
      </c>
      <c r="T236" s="31" t="n">
        <f aca="false">SQRT(1-S236^2)</f>
        <v>0.980607439110329</v>
      </c>
      <c r="U236" s="6" t="n">
        <f aca="false">ATAN(S236/T236)/$A$10</f>
        <v>11.3021108101067</v>
      </c>
      <c r="V236" s="6" t="n">
        <f aca="false">IF(2*ATAN(R236/(Q236+T236))/$A$10&gt;0, 2*ATAN(R236/(Q236+T236))/$A$10, 2*ATAN(R236/(Q236+T236))/$A$10+360)</f>
        <v>152.545645520356</v>
      </c>
      <c r="W236" s="6" t="n">
        <f aca="false"> MOD(280.46061837 + 360.98564736629*(J236-2451545) + 0.000387933*L236^2 - L236^3/3871000010  + $B$7,360)</f>
        <v>196.887563397642</v>
      </c>
      <c r="X236" s="6" t="n">
        <f aca="false">IF(W236-V236&gt;0,W236-V236,W236-V236+360)</f>
        <v>44.3419178772865</v>
      </c>
      <c r="Y236" s="31" t="n">
        <f aca="false">SIN($A$10*$B$5)*SIN(U236*$A$10) +COS($A$10*$B$5)* COS(U236*$A$10)*COS(X236*$A$10)</f>
        <v>0.600926034982468</v>
      </c>
      <c r="Z236" s="6" t="n">
        <f aca="false">SIN($A$10*X236)</f>
        <v>0.69893870283627</v>
      </c>
      <c r="AA236" s="6" t="n">
        <f aca="false">COS($A$10*X236)*SIN($A$10*$B$5) - TAN($A$10*U236)*COS($A$10*$B$5)</f>
        <v>0.419394608655607</v>
      </c>
      <c r="AB236" s="6" t="n">
        <f aca="false">IF(OR(AND(Z236*AA236&gt;0), AND(Z236&lt;0,AA236&gt;0)), MOD(ATAN2(AA236,Z236)/$A$10+360,360),  ATAN2(AA236,Z236)/$A$10)</f>
        <v>59.0343516244623</v>
      </c>
      <c r="AC236" s="16" t="n">
        <f aca="false">P236-P235</f>
        <v>0.96359265107219</v>
      </c>
      <c r="AD236" s="17" t="n">
        <f aca="false">(100013989+1670700*COS(3.0984635 + 6283.07585*L236/10)+13956*COS(3.05525 + 12566.1517*L236/10)+3084*COS(5.1985 + 77713.7715*L236/10) +1628*COS(1.1739 + 5753.3849*L236/10)+1576*COS(2.8469 + 7860.4194*L236/10)+925*COS(5.453 + 11506.77*L236/10)+542*COS(4.564 + 3930.21*L236/10)+472*COS(3.661 + 5884.927*L236/10)+346*COS(0.964 + 5507.553*L236/10)+329*COS(5.9 + 5223.694*L236/10)+307*COS(0.299 + 5573.143*L236/10)+243*COS(4.273 + 11790.629*L236/10)+212*COS(5.847 + 1577.344*L236/10)+186*COS(5.022 + 10977.079*L236/10)+175*COS(3.012 + 18849.228*L236/10)+110*COS(5.055 + 5486.778*L236/10)+98*COS(0.89 + 6069.78*L236/10)+86*COS(5.69 + 15720.84*L236/10)+86*COS(1.27 + 161000.69*L236/10)+65*COS(0.27 + 17260.15*L236/10)+63*COS(0.92 + 529.69*L236/10)+57*COS(2.01 + 83996.85*L236/10)+56*COS(5.24 + 71430.7*L236/10)+49*COS(3.25 + 2544.31*L236/10)+47*COS(2.58 + 775.52*L236/10)+45*COS(5.54 + 9437.76*L236/10)+43*COS(6.01 + 6275.96*L236/10)+39*COS(5.36 + 4694*L236/10)+38*COS(2.39 + 8827.39*L236/10)+37*COS(0.83 + 19651.05*L236/10)+37*COS(4.9 + 12139.55*L236/10)+36*COS(1.67 + 12036.46*L236/10)+35*COS(1.84 + 2942.46*L236/10)+33*COS(0.24 + 7084.9*L236/10)+32*COS(0.18 + 5088.63*L236/10)+32*COS(1.78 + 398.15*L236/10)+28*COS(1.21 + 6286.6*L236/10)+28*COS(1.9 + 6279.55*L236/10)+26*COS(4.59 + 10447.39*L236/10) +24.6*COS(3.787 + 8429.241*L236/10)+23.6*COS(0.269 + 796.3*L236/10)+27.8*COS(1.899 + 6279.55*L236/10)+23.9*COS(4.996 + 5856.48*L236/10)+20.3*COS(4.653 + 2146.165*L236/10))/100000000 + (103019*COS(1.10749 + 6283.07585*L236/10) +1721*COS(1.0644 + 12566.1517*L236/10) +702*COS(3.142 + 0*L236/10) +32*COS(1.02 + 18849.23*L236/10) +31*COS(2.84 + 5507.55*L236/10) +25*COS(1.32 + 5223.69*L236/10) +18*COS(1.42 + 1577.34*L236/10) +10*COS(5.91 + 10977.08*L236/10) +9*COS(1.42 + 6275.96*L236/10) +9*COS(0.27 + 5486.78*L236/10))*L236/1000000000  + (4359*COS(5.7846 + 6283.0758*L236/10)*L236^2+124*COS(5.579 + 12566.152*L236/10)*L236^2)/10000000000</f>
        <v>1.0112499491486</v>
      </c>
      <c r="AE236" s="10" t="n">
        <f aca="false">2*959.63/AD236</f>
        <v>1897.90862448584</v>
      </c>
      <c r="AF236" s="0"/>
      <c r="AG236" s="0"/>
    </row>
    <row r="237" customFormat="false" ht="12.8" hidden="false" customHeight="false" outlineLevel="0" collapsed="false">
      <c r="D237" s="28" t="n">
        <f aca="false">K237-INT(275*E237/9)+IF($A$8="leap year",1,2)*INT((E237+9)/12)+30</f>
        <v>24</v>
      </c>
      <c r="E237" s="28" t="n">
        <f aca="false">IF(K237&lt;32,1,INT(9*(IF($A$8="leap year",1,2)+K237)/275+0.98))</f>
        <v>8</v>
      </c>
      <c r="F237" s="20" t="n">
        <f aca="false">ASIN(Y237)*180/PI()</f>
        <v>36.6166357119016</v>
      </c>
      <c r="G237" s="21" t="n">
        <f aca="false">F237+1.02/(TAN($A$10*(F237+10.3/(F237+5.11)))*60)</f>
        <v>36.6393076683127</v>
      </c>
      <c r="H237" s="21" t="n">
        <f aca="false">IF(X237&gt;180,AB237-180,AB237+180)</f>
        <v>238.862834425498</v>
      </c>
      <c r="I237" s="13" t="n">
        <f aca="false">IF(ABS(4*(N237-0.0057183-V237))&lt;20,4*(N237-0.0057183-V237),4*(N237-0.0057183-V237-360))</f>
        <v>-2.36435745951951</v>
      </c>
      <c r="J237" s="29" t="n">
        <f aca="false">INT(365.25*(IF(E237&gt;2,$A$5,$A$5-1)+4716))+INT(30.6001*(IF(E237&lt;3,E237+12,E237)+1))+D237+$C$2/24+2-INT(IF(E237&gt;2,$A$5,$A$5-1)/100)+INT(INT(IF(E237&gt;2,$A$5,$A$5-1)/100)/4)-1524.5</f>
        <v>2459816.125</v>
      </c>
      <c r="K237" s="7" t="n">
        <v>236</v>
      </c>
      <c r="L237" s="30" t="n">
        <f aca="false">(J237-2451545)/36525</f>
        <v>0.22645106091718</v>
      </c>
      <c r="M237" s="6" t="n">
        <f aca="false">MOD(357.5291 + 35999.0503*L237 - 0.0001559*L237^2 - 0.00000048*L237^3,360)</f>
        <v>229.55222444579</v>
      </c>
      <c r="N237" s="6" t="n">
        <f aca="false">MOD(280.46645 + 36000.76983*L237 + 0.0003032*L237^2,360)</f>
        <v>152.878987386826</v>
      </c>
      <c r="O237" s="6" t="n">
        <f aca="false"> MOD((1.9146 - 0.004817*L237 - 0.000014*L237^2)*SIN(M237*$A$10) + (0.019993 - 0.000101*L237)*SIN(2*M237*$A$10) + 0.00029*SIN(3*M237*$A$10),360)</f>
        <v>358.563392309198</v>
      </c>
      <c r="P237" s="6" t="n">
        <f aca="false">MOD(N237+O237,360)</f>
        <v>151.442379696024</v>
      </c>
      <c r="Q237" s="31" t="n">
        <f aca="false">COS(P237*$A$10)</f>
        <v>-0.878336806945396</v>
      </c>
      <c r="R237" s="7" t="n">
        <f aca="false">COS((23.4393-46.815*L237/3600)*$A$10)*SIN(P237*$A$10)</f>
        <v>0.438604990817689</v>
      </c>
      <c r="S237" s="7" t="n">
        <f aca="false">SIN((23.4393-46.815*L237/3600)*$A$10)*SIN(P237*$A$10)</f>
        <v>0.19013183740442</v>
      </c>
      <c r="T237" s="31" t="n">
        <f aca="false">SQRT(1-S237^2)</f>
        <v>0.981758567268562</v>
      </c>
      <c r="U237" s="6" t="n">
        <f aca="false">ATAN(S237/T237)/$A$10</f>
        <v>10.9604781767272</v>
      </c>
      <c r="V237" s="6" t="n">
        <f aca="false">IF(2*ATAN(R237/(Q237+T237))/$A$10&gt;0, 2*ATAN(R237/(Q237+T237))/$A$10, 2*ATAN(R237/(Q237+T237))/$A$10+360)</f>
        <v>153.464358451706</v>
      </c>
      <c r="W237" s="6" t="n">
        <f aca="false"> MOD(280.46061837 + 360.98564736629*(J237-2451545) + 0.000387933*L237^2 - L237^3/3871000010  + $B$7,360)</f>
        <v>197.873210768681</v>
      </c>
      <c r="X237" s="6" t="n">
        <f aca="false">IF(W237-V237&gt;0,W237-V237,W237-V237+360)</f>
        <v>44.4088523169748</v>
      </c>
      <c r="Y237" s="31" t="n">
        <f aca="false">SIN($A$10*$B$5)*SIN(U237*$A$10) +COS($A$10*$B$5)* COS(U237*$A$10)*COS(X237*$A$10)</f>
        <v>0.596457946235898</v>
      </c>
      <c r="Z237" s="6" t="n">
        <f aca="false">SIN($A$10*X237)</f>
        <v>0.699773719675553</v>
      </c>
      <c r="AA237" s="6" t="n">
        <f aca="false">COS($A$10*X237)*SIN($A$10*$B$5) - TAN($A$10*U237)*COS($A$10*$B$5)</f>
        <v>0.422749833207879</v>
      </c>
      <c r="AB237" s="6" t="n">
        <f aca="false">IF(OR(AND(Z237*AA237&gt;0), AND(Z237&lt;0,AA237&gt;0)), MOD(ATAN2(AA237,Z237)/$A$10+360,360),  ATAN2(AA237,Z237)/$A$10)</f>
        <v>58.8628344254982</v>
      </c>
      <c r="AC237" s="16" t="n">
        <f aca="false">P237-P236</f>
        <v>0.963994138001567</v>
      </c>
      <c r="AD237" s="17" t="n">
        <f aca="false">(100013989+1670700*COS(3.0984635 + 6283.07585*L237/10)+13956*COS(3.05525 + 12566.1517*L237/10)+3084*COS(5.1985 + 77713.7715*L237/10) +1628*COS(1.1739 + 5753.3849*L237/10)+1576*COS(2.8469 + 7860.4194*L237/10)+925*COS(5.453 + 11506.77*L237/10)+542*COS(4.564 + 3930.21*L237/10)+472*COS(3.661 + 5884.927*L237/10)+346*COS(0.964 + 5507.553*L237/10)+329*COS(5.9 + 5223.694*L237/10)+307*COS(0.299 + 5573.143*L237/10)+243*COS(4.273 + 11790.629*L237/10)+212*COS(5.847 + 1577.344*L237/10)+186*COS(5.022 + 10977.079*L237/10)+175*COS(3.012 + 18849.228*L237/10)+110*COS(5.055 + 5486.778*L237/10)+98*COS(0.89 + 6069.78*L237/10)+86*COS(5.69 + 15720.84*L237/10)+86*COS(1.27 + 161000.69*L237/10)+65*COS(0.27 + 17260.15*L237/10)+63*COS(0.92 + 529.69*L237/10)+57*COS(2.01 + 83996.85*L237/10)+56*COS(5.24 + 71430.7*L237/10)+49*COS(3.25 + 2544.31*L237/10)+47*COS(2.58 + 775.52*L237/10)+45*COS(5.54 + 9437.76*L237/10)+43*COS(6.01 + 6275.96*L237/10)+39*COS(5.36 + 4694*L237/10)+38*COS(2.39 + 8827.39*L237/10)+37*COS(0.83 + 19651.05*L237/10)+37*COS(4.9 + 12139.55*L237/10)+36*COS(1.67 + 12036.46*L237/10)+35*COS(1.84 + 2942.46*L237/10)+33*COS(0.24 + 7084.9*L237/10)+32*COS(0.18 + 5088.63*L237/10)+32*COS(1.78 + 398.15*L237/10)+28*COS(1.21 + 6286.6*L237/10)+28*COS(1.9 + 6279.55*L237/10)+26*COS(4.59 + 10447.39*L237/10) +24.6*COS(3.787 + 8429.241*L237/10)+23.6*COS(0.269 + 796.3*L237/10)+27.8*COS(1.899 + 6279.55*L237/10)+23.9*COS(4.996 + 5856.48*L237/10)+20.3*COS(4.653 + 2146.165*L237/10))/100000000 + (103019*COS(1.10749 + 6283.07585*L237/10) +1721*COS(1.0644 + 12566.1517*L237/10) +702*COS(3.142 + 0*L237/10) +32*COS(1.02 + 18849.23*L237/10) +31*COS(2.84 + 5507.55*L237/10) +25*COS(1.32 + 5223.69*L237/10) +18*COS(1.42 + 1577.34*L237/10) +10*COS(5.91 + 10977.08*L237/10) +9*COS(1.42 + 6275.96*L237/10) +9*COS(0.27 + 5486.78*L237/10))*L237/1000000000  + (4359*COS(5.7846 + 6283.0758*L237/10)*L237^2+124*COS(5.579 + 12566.152*L237/10)*L237^2)/10000000000</f>
        <v>1.01104156540983</v>
      </c>
      <c r="AE237" s="10" t="n">
        <f aca="false">2*959.63/AD237</f>
        <v>1898.29979860621</v>
      </c>
      <c r="AF237" s="0"/>
      <c r="AG237" s="0"/>
    </row>
    <row r="238" customFormat="false" ht="12.8" hidden="false" customHeight="false" outlineLevel="0" collapsed="false">
      <c r="D238" s="28" t="n">
        <f aca="false">K238-INT(275*E238/9)+IF($A$8="leap year",1,2)*INT((E238+9)/12)+30</f>
        <v>25</v>
      </c>
      <c r="E238" s="28" t="n">
        <f aca="false">IF(K238&lt;32,1,INT(9*(IF($A$8="leap year",1,2)+K238)/275+0.98))</f>
        <v>8</v>
      </c>
      <c r="F238" s="20" t="n">
        <f aca="false">ASIN(Y238)*180/PI()</f>
        <v>36.2933538427299</v>
      </c>
      <c r="G238" s="21" t="n">
        <f aca="false">F238+1.02/(TAN($A$10*(F238+10.3/(F238+5.11)))*60)</f>
        <v>36.3162927327108</v>
      </c>
      <c r="H238" s="21" t="n">
        <f aca="false">IF(X238&gt;180,AB238-180,AB238+180)</f>
        <v>238.692656917222</v>
      </c>
      <c r="I238" s="13" t="n">
        <f aca="false">IF(ABS(4*(N238-0.0057183-V238))&lt;20,4*(N238-0.0057183-V238),4*(N238-0.0057183-V238-360))</f>
        <v>-2.08965853045891</v>
      </c>
      <c r="J238" s="29" t="n">
        <f aca="false">INT(365.25*(IF(E238&gt;2,$A$5,$A$5-1)+4716))+INT(30.6001*(IF(E238&lt;3,E238+12,E238)+1))+D238+$C$2/24+2-INT(IF(E238&gt;2,$A$5,$A$5-1)/100)+INT(INT(IF(E238&gt;2,$A$5,$A$5-1)/100)/4)-1524.5</f>
        <v>2459817.125</v>
      </c>
      <c r="K238" s="7" t="n">
        <v>237</v>
      </c>
      <c r="L238" s="30" t="n">
        <f aca="false">(J238-2451545)/36525</f>
        <v>0.226478439425051</v>
      </c>
      <c r="M238" s="6" t="n">
        <f aca="false">MOD(357.5291 + 35999.0503*L238 - 0.0001559*L238^2 - 0.00000048*L238^3,360)</f>
        <v>230.537824725854</v>
      </c>
      <c r="N238" s="6" t="n">
        <f aca="false">MOD(280.46645 + 36000.76983*L238 + 0.0003032*L238^2,360)</f>
        <v>153.864634750751</v>
      </c>
      <c r="O238" s="6" t="n">
        <f aca="false"> MOD((1.9146 - 0.004817*L238 - 0.000014*L238^2)*SIN(M238*$A$10) + (0.019993 - 0.000101*L238)*SIN(2*M238*$A$10) + 0.00029*SIN(3*M238*$A$10),360)</f>
        <v>358.542147033715</v>
      </c>
      <c r="P238" s="6" t="n">
        <f aca="false">MOD(N238+O238,360)</f>
        <v>152.406781784466</v>
      </c>
      <c r="Q238" s="31" t="n">
        <f aca="false">COS(P238*$A$10)</f>
        <v>-0.886258410811933</v>
      </c>
      <c r="R238" s="7" t="n">
        <f aca="false">COS((23.4393-46.815*L238/3600)*$A$10)*SIN(P238*$A$10)</f>
        <v>0.424979001039496</v>
      </c>
      <c r="S238" s="7" t="n">
        <f aca="false">SIN((23.4393-46.815*L238/3600)*$A$10)*SIN(P238*$A$10)</f>
        <v>0.184225074136447</v>
      </c>
      <c r="T238" s="31" t="n">
        <f aca="false">SQRT(1-S238^2)</f>
        <v>0.982884083734914</v>
      </c>
      <c r="U238" s="6" t="n">
        <f aca="false">ATAN(S238/T238)/$A$10</f>
        <v>10.6159558933026</v>
      </c>
      <c r="V238" s="6" t="n">
        <f aca="false">IF(2*ATAN(R238/(Q238+T238))/$A$10&gt;0, 2*ATAN(R238/(Q238+T238))/$A$10, 2*ATAN(R238/(Q238+T238))/$A$10+360)</f>
        <v>154.381331083366</v>
      </c>
      <c r="W238" s="6" t="n">
        <f aca="false"> MOD(280.46061837 + 360.98564736629*(J238-2451545) + 0.000387933*L238^2 - L238^3/3871000010  + $B$7,360)</f>
        <v>198.85885813972</v>
      </c>
      <c r="X238" s="6" t="n">
        <f aca="false">IF(W238-V238&gt;0,W238-V238,W238-V238+360)</f>
        <v>44.477527056354</v>
      </c>
      <c r="Y238" s="31" t="n">
        <f aca="false">SIN($A$10*$B$5)*SIN(U238*$A$10) +COS($A$10*$B$5)* COS(U238*$A$10)*COS(X238*$A$10)</f>
        <v>0.591919689290079</v>
      </c>
      <c r="Z238" s="6" t="n">
        <f aca="false">SIN($A$10*X238)</f>
        <v>0.700629454408894</v>
      </c>
      <c r="AA238" s="6" t="n">
        <f aca="false">COS($A$10*X238)*SIN($A$10*$B$5) - TAN($A$10*U238)*COS($A$10*$B$5)</f>
        <v>0.426112382762382</v>
      </c>
      <c r="AB238" s="6" t="n">
        <f aca="false">IF(OR(AND(Z238*AA238&gt;0), AND(Z238&lt;0,AA238&gt;0)), MOD(ATAN2(AA238,Z238)/$A$10+360,360),  ATAN2(AA238,Z238)/$A$10)</f>
        <v>58.6926569172215</v>
      </c>
      <c r="AC238" s="16" t="n">
        <f aca="false">P238-P237</f>
        <v>0.964402088441943</v>
      </c>
      <c r="AD238" s="17" t="n">
        <f aca="false">(100013989+1670700*COS(3.0984635 + 6283.07585*L238/10)+13956*COS(3.05525 + 12566.1517*L238/10)+3084*COS(5.1985 + 77713.7715*L238/10) +1628*COS(1.1739 + 5753.3849*L238/10)+1576*COS(2.8469 + 7860.4194*L238/10)+925*COS(5.453 + 11506.77*L238/10)+542*COS(4.564 + 3930.21*L238/10)+472*COS(3.661 + 5884.927*L238/10)+346*COS(0.964 + 5507.553*L238/10)+329*COS(5.9 + 5223.694*L238/10)+307*COS(0.299 + 5573.143*L238/10)+243*COS(4.273 + 11790.629*L238/10)+212*COS(5.847 + 1577.344*L238/10)+186*COS(5.022 + 10977.079*L238/10)+175*COS(3.012 + 18849.228*L238/10)+110*COS(5.055 + 5486.778*L238/10)+98*COS(0.89 + 6069.78*L238/10)+86*COS(5.69 + 15720.84*L238/10)+86*COS(1.27 + 161000.69*L238/10)+65*COS(0.27 + 17260.15*L238/10)+63*COS(0.92 + 529.69*L238/10)+57*COS(2.01 + 83996.85*L238/10)+56*COS(5.24 + 71430.7*L238/10)+49*COS(3.25 + 2544.31*L238/10)+47*COS(2.58 + 775.52*L238/10)+45*COS(5.54 + 9437.76*L238/10)+43*COS(6.01 + 6275.96*L238/10)+39*COS(5.36 + 4694*L238/10)+38*COS(2.39 + 8827.39*L238/10)+37*COS(0.83 + 19651.05*L238/10)+37*COS(4.9 + 12139.55*L238/10)+36*COS(1.67 + 12036.46*L238/10)+35*COS(1.84 + 2942.46*L238/10)+33*COS(0.24 + 7084.9*L238/10)+32*COS(0.18 + 5088.63*L238/10)+32*COS(1.78 + 398.15*L238/10)+28*COS(1.21 + 6286.6*L238/10)+28*COS(1.9 + 6279.55*L238/10)+26*COS(4.59 + 10447.39*L238/10) +24.6*COS(3.787 + 8429.241*L238/10)+23.6*COS(0.269 + 796.3*L238/10)+27.8*COS(1.899 + 6279.55*L238/10)+23.9*COS(4.996 + 5856.48*L238/10)+20.3*COS(4.653 + 2146.165*L238/10))/100000000 + (103019*COS(1.10749 + 6283.07585*L238/10) +1721*COS(1.0644 + 12566.1517*L238/10) +702*COS(3.142 + 0*L238/10) +32*COS(1.02 + 18849.23*L238/10) +31*COS(2.84 + 5507.55*L238/10) +25*COS(1.32 + 5223.69*L238/10) +18*COS(1.42 + 1577.34*L238/10) +10*COS(5.91 + 10977.08*L238/10) +9*COS(1.42 + 6275.96*L238/10) +9*COS(0.27 + 5486.78*L238/10))*L238/1000000000  + (4359*COS(5.7846 + 6283.0758*L238/10)*L238^2+124*COS(5.579 + 12566.152*L238/10)*L238^2)/10000000000</f>
        <v>1.01082889423398</v>
      </c>
      <c r="AE238" s="10" t="n">
        <f aca="false">2*959.63/AD238</f>
        <v>1898.69918731839</v>
      </c>
      <c r="AF238" s="0"/>
      <c r="AG238" s="0"/>
    </row>
    <row r="239" customFormat="false" ht="12.8" hidden="false" customHeight="false" outlineLevel="0" collapsed="false">
      <c r="D239" s="28" t="n">
        <f aca="false">K239-INT(275*E239/9)+IF($A$8="leap year",1,2)*INT((E239+9)/12)+30</f>
        <v>26</v>
      </c>
      <c r="E239" s="28" t="n">
        <f aca="false">IF(K239&lt;32,1,INT(9*(IF($A$8="leap year",1,2)+K239)/275+0.98))</f>
        <v>8</v>
      </c>
      <c r="F239" s="20" t="n">
        <f aca="false">ASIN(Y239)*180/PI()</f>
        <v>35.9665135121494</v>
      </c>
      <c r="G239" s="21" t="n">
        <f aca="false">F239+1.02/(TAN($A$10*(F239+10.3/(F239+5.11)))*60)</f>
        <v>35.9897263867825</v>
      </c>
      <c r="H239" s="21" t="n">
        <f aca="false">IF(X239&gt;180,AB239-180,AB239+180)</f>
        <v>238.523818704761</v>
      </c>
      <c r="I239" s="13" t="n">
        <f aca="false">IF(ABS(4*(N239-0.0057183-V239))&lt;20,4*(N239-0.0057183-V239),4*(N239-0.0057183-V239-360))</f>
        <v>-1.80824012238179</v>
      </c>
      <c r="J239" s="29" t="n">
        <f aca="false">INT(365.25*(IF(E239&gt;2,$A$5,$A$5-1)+4716))+INT(30.6001*(IF(E239&lt;3,E239+12,E239)+1))+D239+$C$2/24+2-INT(IF(E239&gt;2,$A$5,$A$5-1)/100)+INT(INT(IF(E239&gt;2,$A$5,$A$5-1)/100)/4)-1524.5</f>
        <v>2459818.125</v>
      </c>
      <c r="K239" s="7" t="n">
        <v>238</v>
      </c>
      <c r="L239" s="30" t="n">
        <f aca="false">(J239-2451545)/36525</f>
        <v>0.226505817932923</v>
      </c>
      <c r="M239" s="6" t="n">
        <f aca="false">MOD(357.5291 + 35999.0503*L239 - 0.0001559*L239^2 - 0.00000048*L239^3,360)</f>
        <v>231.523425005915</v>
      </c>
      <c r="N239" s="6" t="n">
        <f aca="false">MOD(280.46645 + 36000.76983*L239 + 0.0003032*L239^2,360)</f>
        <v>154.850282114676</v>
      </c>
      <c r="O239" s="6" t="n">
        <f aca="false"> MOD((1.9146 - 0.004817*L239 - 0.000014*L239^2)*SIN(M239*$A$10) + (0.019993 - 0.000101*L239)*SIN(2*M239*$A$10) + 0.00029*SIN(3*M239*$A$10),360)</f>
        <v>358.521316071231</v>
      </c>
      <c r="P239" s="6" t="n">
        <f aca="false">MOD(N239+O239,360)</f>
        <v>153.371598185906</v>
      </c>
      <c r="Q239" s="31" t="n">
        <f aca="false">COS(P239*$A$10)</f>
        <v>-0.893932170496534</v>
      </c>
      <c r="R239" s="7" t="n">
        <f aca="false">COS((23.4393-46.815*L239/3600)*$A$10)*SIN(P239*$A$10)</f>
        <v>0.411226679852343</v>
      </c>
      <c r="S239" s="7" t="n">
        <f aca="false">SIN((23.4393-46.815*L239/3600)*$A$10)*SIN(P239*$A$10)</f>
        <v>0.178263547392545</v>
      </c>
      <c r="T239" s="31" t="n">
        <f aca="false">SQRT(1-S239^2)</f>
        <v>0.983982778137415</v>
      </c>
      <c r="U239" s="6" t="n">
        <f aca="false">ATAN(S239/T239)/$A$10</f>
        <v>10.2686326631179</v>
      </c>
      <c r="V239" s="6" t="n">
        <f aca="false">IF(2*ATAN(R239/(Q239+T239))/$A$10&gt;0, 2*ATAN(R239/(Q239+T239))/$A$10, 2*ATAN(R239/(Q239+T239))/$A$10+360)</f>
        <v>155.296623845271</v>
      </c>
      <c r="W239" s="6" t="n">
        <f aca="false"> MOD(280.46061837 + 360.98564736629*(J239-2451545) + 0.000387933*L239^2 - L239^3/3871000010  + $B$7,360)</f>
        <v>199.844505510759</v>
      </c>
      <c r="X239" s="6" t="n">
        <f aca="false">IF(W239-V239&gt;0,W239-V239,W239-V239+360)</f>
        <v>44.5478816654874</v>
      </c>
      <c r="Y239" s="31" t="n">
        <f aca="false">SIN($A$10*$B$5)*SIN(U239*$A$10) +COS($A$10*$B$5)* COS(U239*$A$10)*COS(X239*$A$10)</f>
        <v>0.587312322379302</v>
      </c>
      <c r="Z239" s="6" t="n">
        <f aca="false">SIN($A$10*X239)</f>
        <v>0.701505077682851</v>
      </c>
      <c r="AA239" s="6" t="n">
        <f aca="false">COS($A$10*X239)*SIN($A$10*$B$5) - TAN($A$10*U239)*COS($A$10*$B$5)</f>
        <v>0.429481827752196</v>
      </c>
      <c r="AB239" s="6" t="n">
        <f aca="false">IF(OR(AND(Z239*AA239&gt;0), AND(Z239&lt;0,AA239&gt;0)), MOD(ATAN2(AA239,Z239)/$A$10+360,360),  ATAN2(AA239,Z239)/$A$10)</f>
        <v>58.5238187047606</v>
      </c>
      <c r="AC239" s="16" t="n">
        <f aca="false">P239-P238</f>
        <v>0.964816401440203</v>
      </c>
      <c r="AD239" s="17" t="n">
        <f aca="false">(100013989+1670700*COS(3.0984635 + 6283.07585*L239/10)+13956*COS(3.05525 + 12566.1517*L239/10)+3084*COS(5.1985 + 77713.7715*L239/10) +1628*COS(1.1739 + 5753.3849*L239/10)+1576*COS(2.8469 + 7860.4194*L239/10)+925*COS(5.453 + 11506.77*L239/10)+542*COS(4.564 + 3930.21*L239/10)+472*COS(3.661 + 5884.927*L239/10)+346*COS(0.964 + 5507.553*L239/10)+329*COS(5.9 + 5223.694*L239/10)+307*COS(0.299 + 5573.143*L239/10)+243*COS(4.273 + 11790.629*L239/10)+212*COS(5.847 + 1577.344*L239/10)+186*COS(5.022 + 10977.079*L239/10)+175*COS(3.012 + 18849.228*L239/10)+110*COS(5.055 + 5486.778*L239/10)+98*COS(0.89 + 6069.78*L239/10)+86*COS(5.69 + 15720.84*L239/10)+86*COS(1.27 + 161000.69*L239/10)+65*COS(0.27 + 17260.15*L239/10)+63*COS(0.92 + 529.69*L239/10)+57*COS(2.01 + 83996.85*L239/10)+56*COS(5.24 + 71430.7*L239/10)+49*COS(3.25 + 2544.31*L239/10)+47*COS(2.58 + 775.52*L239/10)+45*COS(5.54 + 9437.76*L239/10)+43*COS(6.01 + 6275.96*L239/10)+39*COS(5.36 + 4694*L239/10)+38*COS(2.39 + 8827.39*L239/10)+37*COS(0.83 + 19651.05*L239/10)+37*COS(4.9 + 12139.55*L239/10)+36*COS(1.67 + 12036.46*L239/10)+35*COS(1.84 + 2942.46*L239/10)+33*COS(0.24 + 7084.9*L239/10)+32*COS(0.18 + 5088.63*L239/10)+32*COS(1.78 + 398.15*L239/10)+28*COS(1.21 + 6286.6*L239/10)+28*COS(1.9 + 6279.55*L239/10)+26*COS(4.59 + 10447.39*L239/10) +24.6*COS(3.787 + 8429.241*L239/10)+23.6*COS(0.269 + 796.3*L239/10)+27.8*COS(1.899 + 6279.55*L239/10)+23.9*COS(4.996 + 5856.48*L239/10)+20.3*COS(4.653 + 2146.165*L239/10))/100000000 + (103019*COS(1.10749 + 6283.07585*L239/10) +1721*COS(1.0644 + 12566.1517*L239/10) +702*COS(3.142 + 0*L239/10) +32*COS(1.02 + 18849.23*L239/10) +31*COS(2.84 + 5507.55*L239/10) +25*COS(1.32 + 5223.69*L239/10) +18*COS(1.42 + 1577.34*L239/10) +10*COS(5.91 + 10977.08*L239/10) +9*COS(1.42 + 6275.96*L239/10) +9*COS(0.27 + 5486.78*L239/10))*L239/1000000000  + (4359*COS(5.7846 + 6283.0758*L239/10)*L239^2+124*COS(5.579 + 12566.152*L239/10)*L239^2)/10000000000</f>
        <v>1.010611879814</v>
      </c>
      <c r="AE239" s="10" t="n">
        <f aca="false">2*959.63/AD239</f>
        <v>1899.10690576211</v>
      </c>
      <c r="AF239" s="0"/>
      <c r="AG239" s="0"/>
    </row>
    <row r="240" customFormat="false" ht="12.8" hidden="false" customHeight="false" outlineLevel="0" collapsed="false">
      <c r="D240" s="28" t="n">
        <f aca="false">K240-INT(275*E240/9)+IF($A$8="leap year",1,2)*INT((E240+9)/12)+30</f>
        <v>27</v>
      </c>
      <c r="E240" s="28" t="n">
        <f aca="false">IF(K240&lt;32,1,INT(9*(IF($A$8="leap year",1,2)+K240)/275+0.98))</f>
        <v>8</v>
      </c>
      <c r="F240" s="20" t="n">
        <f aca="false">ASIN(Y240)*180/PI()</f>
        <v>35.6362263030915</v>
      </c>
      <c r="G240" s="21" t="n">
        <f aca="false">F240+1.02/(TAN($A$10*(F240+10.3/(F240+5.11)))*60)</f>
        <v>35.6597203678192</v>
      </c>
      <c r="H240" s="21" t="n">
        <f aca="false">IF(X240&gt;180,AB240-180,AB240+180)</f>
        <v>238.356315530349</v>
      </c>
      <c r="I240" s="13" t="n">
        <f aca="false">IF(ABS(4*(N240-0.0057183-V240))&lt;20,4*(N240-0.0057183-V240),4*(N240-0.0057183-V240-360))</f>
        <v>-1.52035045150683</v>
      </c>
      <c r="J240" s="29" t="n">
        <f aca="false">INT(365.25*(IF(E240&gt;2,$A$5,$A$5-1)+4716))+INT(30.6001*(IF(E240&lt;3,E240+12,E240)+1))+D240+$C$2/24+2-INT(IF(E240&gt;2,$A$5,$A$5-1)/100)+INT(INT(IF(E240&gt;2,$A$5,$A$5-1)/100)/4)-1524.5</f>
        <v>2459819.125</v>
      </c>
      <c r="K240" s="7" t="n">
        <v>239</v>
      </c>
      <c r="L240" s="30" t="n">
        <f aca="false">(J240-2451545)/36525</f>
        <v>0.226533196440794</v>
      </c>
      <c r="M240" s="6" t="n">
        <f aca="false">MOD(357.5291 + 35999.0503*L240 - 0.0001559*L240^2 - 0.00000048*L240^3,360)</f>
        <v>232.509025285979</v>
      </c>
      <c r="N240" s="6" t="n">
        <f aca="false">MOD(280.46645 + 36000.76983*L240 + 0.0003032*L240^2,360)</f>
        <v>155.835929478602</v>
      </c>
      <c r="O240" s="6" t="n">
        <f aca="false"> MOD((1.9146 - 0.004817*L240 - 0.000014*L240^2)*SIN(M240*$A$10) + (0.019993 - 0.000101*L240)*SIN(2*M240*$A$10) + 0.00029*SIN(3*M240*$A$10),360)</f>
        <v>358.500905681426</v>
      </c>
      <c r="P240" s="6" t="n">
        <f aca="false">MOD(N240+O240,360)</f>
        <v>154.336835160029</v>
      </c>
      <c r="Q240" s="31" t="n">
        <f aca="false">COS(P240*$A$10)</f>
        <v>-0.901355632269557</v>
      </c>
      <c r="R240" s="7" t="n">
        <f aca="false">COS((23.4393-46.815*L240/3600)*$A$10)*SIN(P240*$A$10)</f>
        <v>0.39735168369177</v>
      </c>
      <c r="S240" s="7" t="n">
        <f aca="false">SIN((23.4393-46.815*L240/3600)*$A$10)*SIN(P240*$A$10)</f>
        <v>0.172248842211674</v>
      </c>
      <c r="T240" s="31" t="n">
        <f aca="false">SQRT(1-S240^2)</f>
        <v>0.985053468780623</v>
      </c>
      <c r="U240" s="6" t="n">
        <f aca="false">ATAN(S240/T240)/$A$10</f>
        <v>9.91859730895169</v>
      </c>
      <c r="V240" s="6" t="n">
        <f aca="false">IF(2*ATAN(R240/(Q240+T240))/$A$10&gt;0, 2*ATAN(R240/(Q240+T240))/$A$10, 2*ATAN(R240/(Q240+T240))/$A$10+360)</f>
        <v>156.210298791479</v>
      </c>
      <c r="W240" s="6" t="n">
        <f aca="false"> MOD(280.46061837 + 360.98564736629*(J240-2451545) + 0.000387933*L240^2 - L240^3/3871000010  + $B$7,360)</f>
        <v>200.830152881797</v>
      </c>
      <c r="X240" s="6" t="n">
        <f aca="false">IF(W240-V240&gt;0,W240-V240,W240-V240+360)</f>
        <v>44.6198540903184</v>
      </c>
      <c r="Y240" s="31" t="n">
        <f aca="false">SIN($A$10*$B$5)*SIN(U240*$A$10) +COS($A$10*$B$5)* COS(U240*$A$10)*COS(X240*$A$10)</f>
        <v>0.582636951574654</v>
      </c>
      <c r="Z240" s="6" t="n">
        <f aca="false">SIN($A$10*X240)</f>
        <v>0.702399741563125</v>
      </c>
      <c r="AA240" s="6" t="n">
        <f aca="false">COS($A$10*X240)*SIN($A$10*$B$5) - TAN($A$10*U240)*COS($A$10*$B$5)</f>
        <v>0.432857774479215</v>
      </c>
      <c r="AB240" s="6" t="n">
        <f aca="false">IF(OR(AND(Z240*AA240&gt;0), AND(Z240&lt;0,AA240&gt;0)), MOD(ATAN2(AA240,Z240)/$A$10+360,360),  ATAN2(AA240,Z240)/$A$10)</f>
        <v>58.3563155303488</v>
      </c>
      <c r="AC240" s="16" t="n">
        <f aca="false">P240-P239</f>
        <v>0.965236974122263</v>
      </c>
      <c r="AD240" s="17" t="n">
        <f aca="false">(100013989+1670700*COS(3.0984635 + 6283.07585*L240/10)+13956*COS(3.05525 + 12566.1517*L240/10)+3084*COS(5.1985 + 77713.7715*L240/10) +1628*COS(1.1739 + 5753.3849*L240/10)+1576*COS(2.8469 + 7860.4194*L240/10)+925*COS(5.453 + 11506.77*L240/10)+542*COS(4.564 + 3930.21*L240/10)+472*COS(3.661 + 5884.927*L240/10)+346*COS(0.964 + 5507.553*L240/10)+329*COS(5.9 + 5223.694*L240/10)+307*COS(0.299 + 5573.143*L240/10)+243*COS(4.273 + 11790.629*L240/10)+212*COS(5.847 + 1577.344*L240/10)+186*COS(5.022 + 10977.079*L240/10)+175*COS(3.012 + 18849.228*L240/10)+110*COS(5.055 + 5486.778*L240/10)+98*COS(0.89 + 6069.78*L240/10)+86*COS(5.69 + 15720.84*L240/10)+86*COS(1.27 + 161000.69*L240/10)+65*COS(0.27 + 17260.15*L240/10)+63*COS(0.92 + 529.69*L240/10)+57*COS(2.01 + 83996.85*L240/10)+56*COS(5.24 + 71430.7*L240/10)+49*COS(3.25 + 2544.31*L240/10)+47*COS(2.58 + 775.52*L240/10)+45*COS(5.54 + 9437.76*L240/10)+43*COS(6.01 + 6275.96*L240/10)+39*COS(5.36 + 4694*L240/10)+38*COS(2.39 + 8827.39*L240/10)+37*COS(0.83 + 19651.05*L240/10)+37*COS(4.9 + 12139.55*L240/10)+36*COS(1.67 + 12036.46*L240/10)+35*COS(1.84 + 2942.46*L240/10)+33*COS(0.24 + 7084.9*L240/10)+32*COS(0.18 + 5088.63*L240/10)+32*COS(1.78 + 398.15*L240/10)+28*COS(1.21 + 6286.6*L240/10)+28*COS(1.9 + 6279.55*L240/10)+26*COS(4.59 + 10447.39*L240/10) +24.6*COS(3.787 + 8429.241*L240/10)+23.6*COS(0.269 + 796.3*L240/10)+27.8*COS(1.899 + 6279.55*L240/10)+23.9*COS(4.996 + 5856.48*L240/10)+20.3*COS(4.653 + 2146.165*L240/10))/100000000 + (103019*COS(1.10749 + 6283.07585*L240/10) +1721*COS(1.0644 + 12566.1517*L240/10) +702*COS(3.142 + 0*L240/10) +32*COS(1.02 + 18849.23*L240/10) +31*COS(2.84 + 5507.55*L240/10) +25*COS(1.32 + 5223.69*L240/10) +18*COS(1.42 + 1577.34*L240/10) +10*COS(5.91 + 10977.08*L240/10) +9*COS(1.42 + 6275.96*L240/10) +9*COS(0.27 + 5486.78*L240/10))*L240/1000000000  + (4359*COS(5.7846 + 6283.0758*L240/10)*L240^2+124*COS(5.579 + 12566.152*L240/10)*L240^2)/10000000000</f>
        <v>1.01039049694749</v>
      </c>
      <c r="AE240" s="10" t="n">
        <f aca="false">2*959.63/AD240</f>
        <v>1899.52301194273</v>
      </c>
      <c r="AF240" s="0"/>
      <c r="AG240" s="0"/>
    </row>
    <row r="241" customFormat="false" ht="12.8" hidden="false" customHeight="false" outlineLevel="0" collapsed="false">
      <c r="D241" s="28" t="n">
        <f aca="false">K241-INT(275*E241/9)+IF($A$8="leap year",1,2)*INT((E241+9)/12)+30</f>
        <v>28</v>
      </c>
      <c r="E241" s="28" t="n">
        <f aca="false">IF(K241&lt;32,1,INT(9*(IF($A$8="leap year",1,2)+K241)/275+0.98))</f>
        <v>8</v>
      </c>
      <c r="F241" s="20" t="n">
        <f aca="false">ASIN(Y241)*180/PI()</f>
        <v>35.3026050452183</v>
      </c>
      <c r="G241" s="21" t="n">
        <f aca="false">F241+1.02/(TAN($A$10*(F241+10.3/(F241+5.11)))*60)</f>
        <v>35.3263876658386</v>
      </c>
      <c r="H241" s="21" t="n">
        <f aca="false">IF(X241&gt;180,AB241-180,AB241+180)</f>
        <v>238.190139435758</v>
      </c>
      <c r="I241" s="13" t="n">
        <f aca="false">IF(ABS(4*(N241-0.0057183-V241))&lt;20,4*(N241-0.0057183-V241),4*(N241-0.0057183-V241-360))</f>
        <v>-1.22624398233791</v>
      </c>
      <c r="J241" s="29" t="n">
        <f aca="false">INT(365.25*(IF(E241&gt;2,$A$5,$A$5-1)+4716))+INT(30.6001*(IF(E241&lt;3,E241+12,E241)+1))+D241+$C$2/24+2-INT(IF(E241&gt;2,$A$5,$A$5-1)/100)+INT(INT(IF(E241&gt;2,$A$5,$A$5-1)/100)/4)-1524.5</f>
        <v>2459820.125</v>
      </c>
      <c r="K241" s="7" t="n">
        <v>240</v>
      </c>
      <c r="L241" s="30" t="n">
        <f aca="false">(J241-2451545)/36525</f>
        <v>0.226560574948665</v>
      </c>
      <c r="M241" s="6" t="n">
        <f aca="false">MOD(357.5291 + 35999.0503*L241 - 0.0001559*L241^2 - 0.00000048*L241^3,360)</f>
        <v>233.49462556604</v>
      </c>
      <c r="N241" s="6" t="n">
        <f aca="false">MOD(280.46645 + 36000.76983*L241 + 0.0003032*L241^2,360)</f>
        <v>156.821576842525</v>
      </c>
      <c r="O241" s="6" t="n">
        <f aca="false"> MOD((1.9146 - 0.004817*L241 - 0.000014*L241^2)*SIN(M241*$A$10) + (0.019993 - 0.000101*L241)*SIN(2*M241*$A$10) + 0.00029*SIN(3*M241*$A$10),360)</f>
        <v>358.480922019188</v>
      </c>
      <c r="P241" s="6" t="n">
        <f aca="false">MOD(N241+O241,360)</f>
        <v>155.302498861714</v>
      </c>
      <c r="Q241" s="31" t="n">
        <f aca="false">COS(P241*$A$10)</f>
        <v>-0.908526401251651</v>
      </c>
      <c r="R241" s="7" t="n">
        <f aca="false">COS((23.4393-46.815*L241/3600)*$A$10)*SIN(P241*$A$10)</f>
        <v>0.383357710764062</v>
      </c>
      <c r="S241" s="7" t="n">
        <f aca="false">SIN((23.4393-46.815*L241/3600)*$A$10)*SIN(P241*$A$10)</f>
        <v>0.166182561739979</v>
      </c>
      <c r="T241" s="31" t="n">
        <f aca="false">SQRT(1-S241^2)</f>
        <v>0.98609500362467</v>
      </c>
      <c r="U241" s="6" t="n">
        <f aca="false">ATAN(S241/T241)/$A$10</f>
        <v>9.56593876908962</v>
      </c>
      <c r="V241" s="6" t="n">
        <f aca="false">IF(2*ATAN(R241/(Q241+T241))/$A$10&gt;0, 2*ATAN(R241/(Q241+T241))/$A$10, 2*ATAN(R241/(Q241+T241))/$A$10+360)</f>
        <v>157.12241953811</v>
      </c>
      <c r="W241" s="6" t="n">
        <f aca="false"> MOD(280.46061837 + 360.98564736629*(J241-2451545) + 0.000387933*L241^2 - L241^3/3871000010  + $B$7,360)</f>
        <v>201.815800253302</v>
      </c>
      <c r="X241" s="6" t="n">
        <f aca="false">IF(W241-V241&gt;0,W241-V241,W241-V241+360)</f>
        <v>44.6933807151922</v>
      </c>
      <c r="Y241" s="31" t="n">
        <f aca="false">SIN($A$10*$B$5)*SIN(U241*$A$10) +COS($A$10*$B$5)* COS(U241*$A$10)*COS(X241*$A$10)</f>
        <v>0.577894730800808</v>
      </c>
      <c r="Z241" s="6" t="n">
        <f aca="false">SIN($A$10*X241)</f>
        <v>0.70331258065183</v>
      </c>
      <c r="AA241" s="6" t="n">
        <f aca="false">COS($A$10*X241)*SIN($A$10*$B$5) - TAN($A$10*U241)*COS($A$10*$B$5)</f>
        <v>0.436239864398779</v>
      </c>
      <c r="AB241" s="6" t="n">
        <f aca="false">IF(OR(AND(Z241*AA241&gt;0), AND(Z241&lt;0,AA241&gt;0)), MOD(ATAN2(AA241,Z241)/$A$10+360,360),  ATAN2(AA241,Z241)/$A$10)</f>
        <v>58.1901394357577</v>
      </c>
      <c r="AC241" s="16" t="n">
        <f aca="false">P241-P240</f>
        <v>0.965663701685003</v>
      </c>
      <c r="AD241" s="17" t="n">
        <f aca="false">(100013989+1670700*COS(3.0984635 + 6283.07585*L241/10)+13956*COS(3.05525 + 12566.1517*L241/10)+3084*COS(5.1985 + 77713.7715*L241/10) +1628*COS(1.1739 + 5753.3849*L241/10)+1576*COS(2.8469 + 7860.4194*L241/10)+925*COS(5.453 + 11506.77*L241/10)+542*COS(4.564 + 3930.21*L241/10)+472*COS(3.661 + 5884.927*L241/10)+346*COS(0.964 + 5507.553*L241/10)+329*COS(5.9 + 5223.694*L241/10)+307*COS(0.299 + 5573.143*L241/10)+243*COS(4.273 + 11790.629*L241/10)+212*COS(5.847 + 1577.344*L241/10)+186*COS(5.022 + 10977.079*L241/10)+175*COS(3.012 + 18849.228*L241/10)+110*COS(5.055 + 5486.778*L241/10)+98*COS(0.89 + 6069.78*L241/10)+86*COS(5.69 + 15720.84*L241/10)+86*COS(1.27 + 161000.69*L241/10)+65*COS(0.27 + 17260.15*L241/10)+63*COS(0.92 + 529.69*L241/10)+57*COS(2.01 + 83996.85*L241/10)+56*COS(5.24 + 71430.7*L241/10)+49*COS(3.25 + 2544.31*L241/10)+47*COS(2.58 + 775.52*L241/10)+45*COS(5.54 + 9437.76*L241/10)+43*COS(6.01 + 6275.96*L241/10)+39*COS(5.36 + 4694*L241/10)+38*COS(2.39 + 8827.39*L241/10)+37*COS(0.83 + 19651.05*L241/10)+37*COS(4.9 + 12139.55*L241/10)+36*COS(1.67 + 12036.46*L241/10)+35*COS(1.84 + 2942.46*L241/10)+33*COS(0.24 + 7084.9*L241/10)+32*COS(0.18 + 5088.63*L241/10)+32*COS(1.78 + 398.15*L241/10)+28*COS(1.21 + 6286.6*L241/10)+28*COS(1.9 + 6279.55*L241/10)+26*COS(4.59 + 10447.39*L241/10) +24.6*COS(3.787 + 8429.241*L241/10)+23.6*COS(0.269 + 796.3*L241/10)+27.8*COS(1.899 + 6279.55*L241/10)+23.9*COS(4.996 + 5856.48*L241/10)+20.3*COS(4.653 + 2146.165*L241/10))/100000000 + (103019*COS(1.10749 + 6283.07585*L241/10) +1721*COS(1.0644 + 12566.1517*L241/10) +702*COS(3.142 + 0*L241/10) +32*COS(1.02 + 18849.23*L241/10) +31*COS(2.84 + 5507.55*L241/10) +25*COS(1.32 + 5223.69*L241/10) +18*COS(1.42 + 1577.34*L241/10) +10*COS(5.91 + 10977.08*L241/10) +9*COS(1.42 + 6275.96*L241/10) +9*COS(0.27 + 5486.78*L241/10))*L241/1000000000  + (4359*COS(5.7846 + 6283.0758*L241/10)*L241^2+124*COS(5.579 + 12566.152*L241/10)*L241^2)/10000000000</f>
        <v>1.01016475917536</v>
      </c>
      <c r="AE241" s="10" t="n">
        <f aca="false">2*959.63/AD241</f>
        <v>1899.94749130505</v>
      </c>
      <c r="AF241" s="0"/>
      <c r="AG241" s="0"/>
    </row>
    <row r="242" customFormat="false" ht="12.8" hidden="false" customHeight="false" outlineLevel="0" collapsed="false">
      <c r="D242" s="28" t="n">
        <f aca="false">K242-INT(275*E242/9)+IF($A$8="leap year",1,2)*INT((E242+9)/12)+30</f>
        <v>29</v>
      </c>
      <c r="E242" s="28" t="n">
        <f aca="false">IF(K242&lt;32,1,INT(9*(IF($A$8="leap year",1,2)+K242)/275+0.98))</f>
        <v>8</v>
      </c>
      <c r="F242" s="20" t="n">
        <f aca="false">ASIN(Y242)*180/PI()</f>
        <v>34.9657637567032</v>
      </c>
      <c r="G242" s="21" t="n">
        <f aca="false">F242+1.02/(TAN($A$10*(F242+10.3/(F242+5.11)))*60)</f>
        <v>34.9898424655931</v>
      </c>
      <c r="H242" s="21" t="n">
        <f aca="false">IF(X242&gt;180,AB242-180,AB242+180)</f>
        <v>238.02527892388</v>
      </c>
      <c r="I242" s="13" t="n">
        <f aca="false">IF(ABS(4*(N242-0.0057183-V242))&lt;20,4*(N242-0.0057183-V242),4*(N242-0.0057183-V242-360))</f>
        <v>-0.926181182967184</v>
      </c>
      <c r="J242" s="29" t="n">
        <f aca="false">INT(365.25*(IF(E242&gt;2,$A$5,$A$5-1)+4716))+INT(30.6001*(IF(E242&lt;3,E242+12,E242)+1))+D242+$C$2/24+2-INT(IF(E242&gt;2,$A$5,$A$5-1)/100)+INT(INT(IF(E242&gt;2,$A$5,$A$5-1)/100)/4)-1524.5</f>
        <v>2459821.125</v>
      </c>
      <c r="K242" s="7" t="n">
        <v>241</v>
      </c>
      <c r="L242" s="30" t="n">
        <f aca="false">(J242-2451545)/36525</f>
        <v>0.226587953456537</v>
      </c>
      <c r="M242" s="6" t="n">
        <f aca="false">MOD(357.5291 + 35999.0503*L242 - 0.0001559*L242^2 - 0.00000048*L242^3,360)</f>
        <v>234.480225846104</v>
      </c>
      <c r="N242" s="6" t="n">
        <f aca="false">MOD(280.46645 + 36000.76983*L242 + 0.0003032*L242^2,360)</f>
        <v>157.807224206452</v>
      </c>
      <c r="O242" s="6" t="n">
        <f aca="false"> MOD((1.9146 - 0.004817*L242 - 0.000014*L242^2)*SIN(M242*$A$10) + (0.019993 - 0.000101*L242)*SIN(2*M242*$A$10) + 0.00029*SIN(3*M242*$A$10),360)</f>
        <v>358.461371132697</v>
      </c>
      <c r="P242" s="6" t="n">
        <f aca="false">MOD(N242+O242,360)</f>
        <v>156.268595339149</v>
      </c>
      <c r="Q242" s="31" t="n">
        <f aca="false">COS(P242*$A$10)</f>
        <v>-0.915442142306438</v>
      </c>
      <c r="R242" s="7" t="n">
        <f aca="false">COS((23.4393-46.815*L242/3600)*$A$10)*SIN(P242*$A$10)</f>
        <v>0.369248500420839</v>
      </c>
      <c r="S242" s="7" t="n">
        <f aca="false">SIN((23.4393-46.815*L242/3600)*$A$10)*SIN(P242*$A$10)</f>
        <v>0.160066326959674</v>
      </c>
      <c r="T242" s="31" t="n">
        <f aca="false">SQRT(1-S242^2)</f>
        <v>0.987106261237177</v>
      </c>
      <c r="U242" s="6" t="n">
        <f aca="false">ATAN(S242/T242)/$A$10</f>
        <v>9.21074609476484</v>
      </c>
      <c r="V242" s="6" t="n">
        <f aca="false">IF(2*ATAN(R242/(Q242+T242))/$A$10&gt;0, 2*ATAN(R242/(Q242+T242))/$A$10, 2*ATAN(R242/(Q242+T242))/$A$10+360)</f>
        <v>158.033051202194</v>
      </c>
      <c r="W242" s="6" t="n">
        <f aca="false"> MOD(280.46061837 + 360.98564736629*(J242-2451545) + 0.000387933*L242^2 - L242^3/3871000010  + $B$7,360)</f>
        <v>202.801447624341</v>
      </c>
      <c r="X242" s="6" t="n">
        <f aca="false">IF(W242-V242&gt;0,W242-V242,W242-V242+360)</f>
        <v>44.7683964221471</v>
      </c>
      <c r="Y242" s="31" t="n">
        <f aca="false">SIN($A$10*$B$5)*SIN(U242*$A$10) +COS($A$10*$B$5)* COS(U242*$A$10)*COS(X242*$A$10)</f>
        <v>0.573086861827681</v>
      </c>
      <c r="Z242" s="6" t="n">
        <f aca="false">SIN($A$10*X242)</f>
        <v>0.704242713160568</v>
      </c>
      <c r="AA242" s="6" t="n">
        <f aca="false">COS($A$10*X242)*SIN($A$10*$B$5) - TAN($A$10*U242)*COS($A$10*$B$5)</f>
        <v>0.439627773385398</v>
      </c>
      <c r="AB242" s="6" t="n">
        <f aca="false">IF(OR(AND(Z242*AA242&gt;0), AND(Z242&lt;0,AA242&gt;0)), MOD(ATAN2(AA242,Z242)/$A$10+360,360),  ATAN2(AA242,Z242)/$A$10)</f>
        <v>58.0252789238797</v>
      </c>
      <c r="AC242" s="16" t="n">
        <f aca="false">P242-P241</f>
        <v>0.96609647743503</v>
      </c>
      <c r="AD242" s="17" t="n">
        <f aca="false">(100013989+1670700*COS(3.0984635 + 6283.07585*L242/10)+13956*COS(3.05525 + 12566.1517*L242/10)+3084*COS(5.1985 + 77713.7715*L242/10) +1628*COS(1.1739 + 5753.3849*L242/10)+1576*COS(2.8469 + 7860.4194*L242/10)+925*COS(5.453 + 11506.77*L242/10)+542*COS(4.564 + 3930.21*L242/10)+472*COS(3.661 + 5884.927*L242/10)+346*COS(0.964 + 5507.553*L242/10)+329*COS(5.9 + 5223.694*L242/10)+307*COS(0.299 + 5573.143*L242/10)+243*COS(4.273 + 11790.629*L242/10)+212*COS(5.847 + 1577.344*L242/10)+186*COS(5.022 + 10977.079*L242/10)+175*COS(3.012 + 18849.228*L242/10)+110*COS(5.055 + 5486.778*L242/10)+98*COS(0.89 + 6069.78*L242/10)+86*COS(5.69 + 15720.84*L242/10)+86*COS(1.27 + 161000.69*L242/10)+65*COS(0.27 + 17260.15*L242/10)+63*COS(0.92 + 529.69*L242/10)+57*COS(2.01 + 83996.85*L242/10)+56*COS(5.24 + 71430.7*L242/10)+49*COS(3.25 + 2544.31*L242/10)+47*COS(2.58 + 775.52*L242/10)+45*COS(5.54 + 9437.76*L242/10)+43*COS(6.01 + 6275.96*L242/10)+39*COS(5.36 + 4694*L242/10)+38*COS(2.39 + 8827.39*L242/10)+37*COS(0.83 + 19651.05*L242/10)+37*COS(4.9 + 12139.55*L242/10)+36*COS(1.67 + 12036.46*L242/10)+35*COS(1.84 + 2942.46*L242/10)+33*COS(0.24 + 7084.9*L242/10)+32*COS(0.18 + 5088.63*L242/10)+32*COS(1.78 + 398.15*L242/10)+28*COS(1.21 + 6286.6*L242/10)+28*COS(1.9 + 6279.55*L242/10)+26*COS(4.59 + 10447.39*L242/10) +24.6*COS(3.787 + 8429.241*L242/10)+23.6*COS(0.269 + 796.3*L242/10)+27.8*COS(1.899 + 6279.55*L242/10)+23.9*COS(4.996 + 5856.48*L242/10)+20.3*COS(4.653 + 2146.165*L242/10))/100000000 + (103019*COS(1.10749 + 6283.07585*L242/10) +1721*COS(1.0644 + 12566.1517*L242/10) +702*COS(3.142 + 0*L242/10) +32*COS(1.02 + 18849.23*L242/10) +31*COS(2.84 + 5507.55*L242/10) +25*COS(1.32 + 5223.69*L242/10) +18*COS(1.42 + 1577.34*L242/10) +10*COS(5.91 + 10977.08*L242/10) +9*COS(1.42 + 6275.96*L242/10) +9*COS(0.27 + 5486.78*L242/10))*L242/1000000000  + (4359*COS(5.7846 + 6283.0758*L242/10)*L242^2+124*COS(5.579 + 12566.152*L242/10)*L242^2)/10000000000</f>
        <v>1.00993472888604</v>
      </c>
      <c r="AE242" s="10" t="n">
        <f aca="false">2*959.63/AD242</f>
        <v>1900.38023755946</v>
      </c>
      <c r="AF242" s="0"/>
      <c r="AG242" s="0"/>
    </row>
    <row r="243" customFormat="false" ht="12.8" hidden="false" customHeight="false" outlineLevel="0" collapsed="false">
      <c r="D243" s="28" t="n">
        <f aca="false">K243-INT(275*E243/9)+IF($A$8="leap year",1,2)*INT((E243+9)/12)+30</f>
        <v>30</v>
      </c>
      <c r="E243" s="28" t="n">
        <f aca="false">IF(K243&lt;32,1,INT(9*(IF($A$8="leap year",1,2)+K243)/275+0.98))</f>
        <v>8</v>
      </c>
      <c r="F243" s="20" t="n">
        <f aca="false">ASIN(Y243)*180/PI()</f>
        <v>34.6258175858222</v>
      </c>
      <c r="G243" s="21" t="n">
        <f aca="false">F243+1.02/(TAN($A$10*(F243+10.3/(F243+5.11)))*60)</f>
        <v>34.6502000883982</v>
      </c>
      <c r="H243" s="21" t="n">
        <f aca="false">IF(X243&gt;180,AB243-180,AB243+180)</f>
        <v>237.861719125565</v>
      </c>
      <c r="I243" s="13" t="n">
        <f aca="false">IF(ABS(4*(N243-0.0057183-V243))&lt;20,4*(N243-0.0057183-V243),4*(N243-0.0057183-V243-360))</f>
        <v>-0.620428283987167</v>
      </c>
      <c r="J243" s="29" t="n">
        <f aca="false">INT(365.25*(IF(E243&gt;2,$A$5,$A$5-1)+4716))+INT(30.6001*(IF(E243&lt;3,E243+12,E243)+1))+D243+$C$2/24+2-INT(IF(E243&gt;2,$A$5,$A$5-1)/100)+INT(INT(IF(E243&gt;2,$A$5,$A$5-1)/100)/4)-1524.5</f>
        <v>2459822.125</v>
      </c>
      <c r="K243" s="7" t="n">
        <v>242</v>
      </c>
      <c r="L243" s="30" t="n">
        <f aca="false">(J243-2451545)/36525</f>
        <v>0.226615331964408</v>
      </c>
      <c r="M243" s="6" t="n">
        <f aca="false">MOD(357.5291 + 35999.0503*L243 - 0.0001559*L243^2 - 0.00000048*L243^3,360)</f>
        <v>235.465826126167</v>
      </c>
      <c r="N243" s="6" t="n">
        <f aca="false">MOD(280.46645 + 36000.76983*L243 + 0.0003032*L243^2,360)</f>
        <v>158.79287157038</v>
      </c>
      <c r="O243" s="6" t="n">
        <f aca="false"> MOD((1.9146 - 0.004817*L243 - 0.000014*L243^2)*SIN(M243*$A$10) + (0.019993 - 0.000101*L243)*SIN(2*M243*$A$10) + 0.00029*SIN(3*M243*$A$10),360)</f>
        <v>358.442258961525</v>
      </c>
      <c r="P243" s="6" t="n">
        <f aca="false">MOD(N243+O243,360)</f>
        <v>157.235130531905</v>
      </c>
      <c r="Q243" s="31" t="n">
        <f aca="false">COS(P243*$A$10)</f>
        <v>-0.922100580932245</v>
      </c>
      <c r="R243" s="7" t="n">
        <f aca="false">COS((23.4393-46.815*L243/3600)*$A$10)*SIN(P243*$A$10)</f>
        <v>0.355027832517384</v>
      </c>
      <c r="S243" s="7" t="n">
        <f aca="false">SIN((23.4393-46.815*L243/3600)*$A$10)*SIN(P243*$A$10)</f>
        <v>0.153901776410883</v>
      </c>
      <c r="T243" s="31" t="n">
        <f aca="false">SQRT(1-S243^2)</f>
        <v>0.988086151718348</v>
      </c>
      <c r="U243" s="6" t="n">
        <f aca="false">ATAN(S243/T243)/$A$10</f>
        <v>8.85310844900122</v>
      </c>
      <c r="V243" s="6" t="n">
        <f aca="false">IF(2*ATAN(R243/(Q243+T243))/$A$10&gt;0, 2*ATAN(R243/(Q243+T243))/$A$10, 2*ATAN(R243/(Q243+T243))/$A$10+360)</f>
        <v>158.942260341377</v>
      </c>
      <c r="W243" s="6" t="n">
        <f aca="false"> MOD(280.46061837 + 360.98564736629*(J243-2451545) + 0.000387933*L243^2 - L243^3/3871000010  + $B$7,360)</f>
        <v>203.787094994914</v>
      </c>
      <c r="X243" s="6" t="n">
        <f aca="false">IF(W243-V243&gt;0,W243-V243,W243-V243+360)</f>
        <v>44.8448346535369</v>
      </c>
      <c r="Y243" s="31" t="n">
        <f aca="false">SIN($A$10*$B$5)*SIN(U243*$A$10) +COS($A$10*$B$5)* COS(U243*$A$10)*COS(X243*$A$10)</f>
        <v>0.568214594185582</v>
      </c>
      <c r="Z243" s="6" t="n">
        <f aca="false">SIN($A$10*X243)</f>
        <v>0.705189242019708</v>
      </c>
      <c r="AA243" s="6" t="n">
        <f aca="false">COS($A$10*X243)*SIN($A$10*$B$5) - TAN($A$10*U243)*COS($A$10*$B$5)</f>
        <v>0.443021210919017</v>
      </c>
      <c r="AB243" s="6" t="n">
        <f aca="false">IF(OR(AND(Z243*AA243&gt;0), AND(Z243&lt;0,AA243&gt;0)), MOD(ATAN2(AA243,Z243)/$A$10+360,360),  ATAN2(AA243,Z243)/$A$10)</f>
        <v>57.861719125565</v>
      </c>
      <c r="AC243" s="16" t="n">
        <f aca="false">P243-P242</f>
        <v>0.966535192756282</v>
      </c>
      <c r="AD243" s="17" t="n">
        <f aca="false">(100013989+1670700*COS(3.0984635 + 6283.07585*L243/10)+13956*COS(3.05525 + 12566.1517*L243/10)+3084*COS(5.1985 + 77713.7715*L243/10) +1628*COS(1.1739 + 5753.3849*L243/10)+1576*COS(2.8469 + 7860.4194*L243/10)+925*COS(5.453 + 11506.77*L243/10)+542*COS(4.564 + 3930.21*L243/10)+472*COS(3.661 + 5884.927*L243/10)+346*COS(0.964 + 5507.553*L243/10)+329*COS(5.9 + 5223.694*L243/10)+307*COS(0.299 + 5573.143*L243/10)+243*COS(4.273 + 11790.629*L243/10)+212*COS(5.847 + 1577.344*L243/10)+186*COS(5.022 + 10977.079*L243/10)+175*COS(3.012 + 18849.228*L243/10)+110*COS(5.055 + 5486.778*L243/10)+98*COS(0.89 + 6069.78*L243/10)+86*COS(5.69 + 15720.84*L243/10)+86*COS(1.27 + 161000.69*L243/10)+65*COS(0.27 + 17260.15*L243/10)+63*COS(0.92 + 529.69*L243/10)+57*COS(2.01 + 83996.85*L243/10)+56*COS(5.24 + 71430.7*L243/10)+49*COS(3.25 + 2544.31*L243/10)+47*COS(2.58 + 775.52*L243/10)+45*COS(5.54 + 9437.76*L243/10)+43*COS(6.01 + 6275.96*L243/10)+39*COS(5.36 + 4694*L243/10)+38*COS(2.39 + 8827.39*L243/10)+37*COS(0.83 + 19651.05*L243/10)+37*COS(4.9 + 12139.55*L243/10)+36*COS(1.67 + 12036.46*L243/10)+35*COS(1.84 + 2942.46*L243/10)+33*COS(0.24 + 7084.9*L243/10)+32*COS(0.18 + 5088.63*L243/10)+32*COS(1.78 + 398.15*L243/10)+28*COS(1.21 + 6286.6*L243/10)+28*COS(1.9 + 6279.55*L243/10)+26*COS(4.59 + 10447.39*L243/10) +24.6*COS(3.787 + 8429.241*L243/10)+23.6*COS(0.269 + 796.3*L243/10)+27.8*COS(1.899 + 6279.55*L243/10)+23.9*COS(4.996 + 5856.48*L243/10)+20.3*COS(4.653 + 2146.165*L243/10))/100000000 + (103019*COS(1.10749 + 6283.07585*L243/10) +1721*COS(1.0644 + 12566.1517*L243/10) +702*COS(3.142 + 0*L243/10) +32*COS(1.02 + 18849.23*L243/10) +31*COS(2.84 + 5507.55*L243/10) +25*COS(1.32 + 5223.69*L243/10) +18*COS(1.42 + 1577.34*L243/10) +10*COS(5.91 + 10977.08*L243/10) +9*COS(1.42 + 6275.96*L243/10) +9*COS(0.27 + 5486.78*L243/10))*L243/1000000000  + (4359*COS(5.7846 + 6283.0758*L243/10)*L243^2+124*COS(5.579 + 12566.152*L243/10)*L243^2)/10000000000</f>
        <v>1.00970052740762</v>
      </c>
      <c r="AE243" s="10" t="n">
        <f aca="false">2*959.63/AD243</f>
        <v>1900.82103346786</v>
      </c>
      <c r="AF243" s="0"/>
      <c r="AG243" s="0"/>
    </row>
    <row r="244" customFormat="false" ht="12.8" hidden="false" customHeight="false" outlineLevel="0" collapsed="false">
      <c r="D244" s="28" t="n">
        <f aca="false">K244-INT(275*E244/9)+IF($A$8="leap year",1,2)*INT((E244+9)/12)+30</f>
        <v>31</v>
      </c>
      <c r="E244" s="28" t="n">
        <f aca="false">IF(K244&lt;32,1,INT(9*(IF($A$8="leap year",1,2)+K244)/275+0.98))</f>
        <v>8</v>
      </c>
      <c r="F244" s="20" t="n">
        <f aca="false">ASIN(Y244)*180/PI()</f>
        <v>34.2828827556846</v>
      </c>
      <c r="G244" s="21" t="n">
        <f aca="false">F244+1.02/(TAN($A$10*(F244+10.3/(F244+5.11)))*60)</f>
        <v>34.3075769371042</v>
      </c>
      <c r="H244" s="21" t="n">
        <f aca="false">IF(X244&gt;180,AB244-180,AB244+180)</f>
        <v>237.699441965013</v>
      </c>
      <c r="I244" s="13" t="n">
        <f aca="false">IF(ABS(4*(N244-0.0057183-V244))&lt;20,4*(N244-0.0057183-V244),4*(N244-0.0057183-V244-360))</f>
        <v>-0.30925704107608</v>
      </c>
      <c r="J244" s="29" t="n">
        <f aca="false">INT(365.25*(IF(E244&gt;2,$A$5,$A$5-1)+4716))+INT(30.6001*(IF(E244&lt;3,E244+12,E244)+1))+D244+$C$2/24+2-INT(IF(E244&gt;2,$A$5,$A$5-1)/100)+INT(INT(IF(E244&gt;2,$A$5,$A$5-1)/100)/4)-1524.5</f>
        <v>2459823.125</v>
      </c>
      <c r="K244" s="7" t="n">
        <v>243</v>
      </c>
      <c r="L244" s="30" t="n">
        <f aca="false">(J244-2451545)/36525</f>
        <v>0.226642710472279</v>
      </c>
      <c r="M244" s="6" t="n">
        <f aca="false">MOD(357.5291 + 35999.0503*L244 - 0.0001559*L244^2 - 0.00000048*L244^3,360)</f>
        <v>236.451426406229</v>
      </c>
      <c r="N244" s="6" t="n">
        <f aca="false">MOD(280.46645 + 36000.76983*L244 + 0.0003032*L244^2,360)</f>
        <v>159.778518934305</v>
      </c>
      <c r="O244" s="6" t="n">
        <f aca="false"> MOD((1.9146 - 0.004817*L244 - 0.000014*L244^2)*SIN(M244*$A$10) + (0.019993 - 0.000101*L244)*SIN(2*M244*$A$10) + 0.00029*SIN(3*M244*$A$10),360)</f>
        <v>358.423591334748</v>
      </c>
      <c r="P244" s="6" t="n">
        <f aca="false">MOD(N244+O244,360)</f>
        <v>158.202110269053</v>
      </c>
      <c r="Q244" s="31" t="n">
        <f aca="false">COS(P244*$A$10)</f>
        <v>-0.928499504153034</v>
      </c>
      <c r="R244" s="7" t="n">
        <f aca="false">COS((23.4393-46.815*L244/3600)*$A$10)*SIN(P244*$A$10)</f>
        <v>0.340699526753383</v>
      </c>
      <c r="S244" s="7" t="n">
        <f aca="false">SIN((23.4393-46.815*L244/3600)*$A$10)*SIN(P244*$A$10)</f>
        <v>0.147690565905853</v>
      </c>
      <c r="T244" s="31" t="n">
        <f aca="false">SQRT(1-S244^2)</f>
        <v>0.98903361759973</v>
      </c>
      <c r="U244" s="6" t="n">
        <f aca="false">ATAN(S244/T244)/$A$10</f>
        <v>8.49311510678178</v>
      </c>
      <c r="V244" s="6" t="n">
        <f aca="false">IF(2*ATAN(R244/(Q244+T244))/$A$10&gt;0, 2*ATAN(R244/(Q244+T244))/$A$10, 2*ATAN(R244/(Q244+T244))/$A$10+360)</f>
        <v>159.850114894574</v>
      </c>
      <c r="W244" s="6" t="n">
        <f aca="false"> MOD(280.46061837 + 360.98564736629*(J244-2451545) + 0.000387933*L244^2 - L244^3/3871000010  + $B$7,360)</f>
        <v>204.772742366418</v>
      </c>
      <c r="X244" s="6" t="n">
        <f aca="false">IF(W244-V244&gt;0,W244-V244,W244-V244+360)</f>
        <v>44.9226274718444</v>
      </c>
      <c r="Y244" s="31" t="n">
        <f aca="false">SIN($A$10*$B$5)*SIN(U244*$A$10) +COS($A$10*$B$5)* COS(U244*$A$10)*COS(X244*$A$10)</f>
        <v>0.563279225050552</v>
      </c>
      <c r="Z244" s="6" t="n">
        <f aca="false">SIN($A$10*X244)</f>
        <v>0.7061512559465</v>
      </c>
      <c r="AA244" s="6" t="n">
        <f aca="false">COS($A$10*X244)*SIN($A$10*$B$5) - TAN($A$10*U244)*COS($A$10*$B$5)</f>
        <v>0.446419919251049</v>
      </c>
      <c r="AB244" s="6" t="n">
        <f aca="false">IF(OR(AND(Z244*AA244&gt;0), AND(Z244&lt;0,AA244&gt;0)), MOD(ATAN2(AA244,Z244)/$A$10+360,360),  ATAN2(AA244,Z244)/$A$10)</f>
        <v>57.6994419650133</v>
      </c>
      <c r="AC244" s="16" t="n">
        <f aca="false">P244-P243</f>
        <v>0.966979737147881</v>
      </c>
      <c r="AD244" s="17" t="n">
        <f aca="false">(100013989+1670700*COS(3.0984635 + 6283.07585*L244/10)+13956*COS(3.05525 + 12566.1517*L244/10)+3084*COS(5.1985 + 77713.7715*L244/10) +1628*COS(1.1739 + 5753.3849*L244/10)+1576*COS(2.8469 + 7860.4194*L244/10)+925*COS(5.453 + 11506.77*L244/10)+542*COS(4.564 + 3930.21*L244/10)+472*COS(3.661 + 5884.927*L244/10)+346*COS(0.964 + 5507.553*L244/10)+329*COS(5.9 + 5223.694*L244/10)+307*COS(0.299 + 5573.143*L244/10)+243*COS(4.273 + 11790.629*L244/10)+212*COS(5.847 + 1577.344*L244/10)+186*COS(5.022 + 10977.079*L244/10)+175*COS(3.012 + 18849.228*L244/10)+110*COS(5.055 + 5486.778*L244/10)+98*COS(0.89 + 6069.78*L244/10)+86*COS(5.69 + 15720.84*L244/10)+86*COS(1.27 + 161000.69*L244/10)+65*COS(0.27 + 17260.15*L244/10)+63*COS(0.92 + 529.69*L244/10)+57*COS(2.01 + 83996.85*L244/10)+56*COS(5.24 + 71430.7*L244/10)+49*COS(3.25 + 2544.31*L244/10)+47*COS(2.58 + 775.52*L244/10)+45*COS(5.54 + 9437.76*L244/10)+43*COS(6.01 + 6275.96*L244/10)+39*COS(5.36 + 4694*L244/10)+38*COS(2.39 + 8827.39*L244/10)+37*COS(0.83 + 19651.05*L244/10)+37*COS(4.9 + 12139.55*L244/10)+36*COS(1.67 + 12036.46*L244/10)+35*COS(1.84 + 2942.46*L244/10)+33*COS(0.24 + 7084.9*L244/10)+32*COS(0.18 + 5088.63*L244/10)+32*COS(1.78 + 398.15*L244/10)+28*COS(1.21 + 6286.6*L244/10)+28*COS(1.9 + 6279.55*L244/10)+26*COS(4.59 + 10447.39*L244/10) +24.6*COS(3.787 + 8429.241*L244/10)+23.6*COS(0.269 + 796.3*L244/10)+27.8*COS(1.899 + 6279.55*L244/10)+23.9*COS(4.996 + 5856.48*L244/10)+20.3*COS(4.653 + 2146.165*L244/10))/100000000 + (103019*COS(1.10749 + 6283.07585*L244/10) +1721*COS(1.0644 + 12566.1517*L244/10) +702*COS(3.142 + 0*L244/10) +32*COS(1.02 + 18849.23*L244/10) +31*COS(2.84 + 5507.55*L244/10) +25*COS(1.32 + 5223.69*L244/10) +18*COS(1.42 + 1577.34*L244/10) +10*COS(5.91 + 10977.08*L244/10) +9*COS(1.42 + 6275.96*L244/10) +9*COS(0.27 + 5486.78*L244/10))*L244/1000000000  + (4359*COS(5.7846 + 6283.0758*L244/10)*L244^2+124*COS(5.579 + 12566.152*L244/10)*L244^2)/10000000000</f>
        <v>1.00946234269904</v>
      </c>
      <c r="AE244" s="10" t="n">
        <f aca="false">2*959.63/AD244</f>
        <v>1901.26953608631</v>
      </c>
      <c r="AF244" s="0"/>
      <c r="AG244" s="0"/>
    </row>
    <row r="245" customFormat="false" ht="12.8" hidden="false" customHeight="false" outlineLevel="0" collapsed="false">
      <c r="D245" s="28" t="n">
        <f aca="false">K245-INT(275*E245/9)+IF($A$8="leap year",1,2)*INT((E245+9)/12)+30</f>
        <v>1</v>
      </c>
      <c r="E245" s="28" t="n">
        <f aca="false">IF(K245&lt;32,1,INT(9*(IF($A$8="leap year",1,2)+K245)/275+0.98))</f>
        <v>9</v>
      </c>
      <c r="F245" s="20" t="n">
        <f aca="false">ASIN(Y245)*180/PI()</f>
        <v>33.9370765135836</v>
      </c>
      <c r="G245" s="21" t="n">
        <f aca="false">F245+1.02/(TAN($A$10*(F245+10.3/(F245+5.11)))*60)</f>
        <v>33.9620904456944</v>
      </c>
      <c r="H245" s="21" t="n">
        <f aca="false">IF(X245&gt;180,AB245-180,AB245+180)</f>
        <v>237.538426320512</v>
      </c>
      <c r="I245" s="13" t="n">
        <f aca="false">IF(ABS(4*(N245-0.0057183-V245))&lt;20,4*(N245-0.0057183-V245),4*(N245-0.0057183-V245-360))</f>
        <v>0.00705549870315281</v>
      </c>
      <c r="J245" s="29" t="n">
        <f aca="false">INT(365.25*(IF(E245&gt;2,$A$5,$A$5-1)+4716))+INT(30.6001*(IF(E245&lt;3,E245+12,E245)+1))+D245+$C$2/24+2-INT(IF(E245&gt;2,$A$5,$A$5-1)/100)+INT(INT(IF(E245&gt;2,$A$5,$A$5-1)/100)/4)-1524.5</f>
        <v>2459824.125</v>
      </c>
      <c r="K245" s="7" t="n">
        <v>244</v>
      </c>
      <c r="L245" s="30" t="n">
        <f aca="false">(J245-2451545)/36525</f>
        <v>0.226670088980151</v>
      </c>
      <c r="M245" s="6" t="n">
        <f aca="false">MOD(357.5291 + 35999.0503*L245 - 0.0001559*L245^2 - 0.00000048*L245^3,360)</f>
        <v>237.43702668629</v>
      </c>
      <c r="N245" s="6" t="n">
        <f aca="false">MOD(280.46645 + 36000.76983*L245 + 0.0003032*L245^2,360)</f>
        <v>160.764166298233</v>
      </c>
      <c r="O245" s="6" t="n">
        <f aca="false"> MOD((1.9146 - 0.004817*L245 - 0.000014*L245^2)*SIN(M245*$A$10) + (0.019993 - 0.000101*L245)*SIN(2*M245*$A$10) + 0.00029*SIN(3*M245*$A$10),360)</f>
        <v>358.405373969065</v>
      </c>
      <c r="P245" s="6" t="n">
        <f aca="false">MOD(N245+O245,360)</f>
        <v>159.169540267298</v>
      </c>
      <c r="Q245" s="31" t="n">
        <f aca="false">COS(P245*$A$10)</f>
        <v>-0.934636761407985</v>
      </c>
      <c r="R245" s="7" t="n">
        <f aca="false">COS((23.4393-46.815*L245/3600)*$A$10)*SIN(P245*$A$10)</f>
        <v>0.326267441996</v>
      </c>
      <c r="S245" s="7" t="n">
        <f aca="false">SIN((23.4393-46.815*L245/3600)*$A$10)*SIN(P245*$A$10)</f>
        <v>0.141434368235514</v>
      </c>
      <c r="T245" s="31" t="n">
        <f aca="false">SQRT(1-S245^2)</f>
        <v>0.989947634717019</v>
      </c>
      <c r="U245" s="6" t="n">
        <f aca="false">ATAN(S245/T245)/$A$10</f>
        <v>8.13085545649592</v>
      </c>
      <c r="V245" s="6" t="n">
        <f aca="false">IF(2*ATAN(R245/(Q245+T245))/$A$10&gt;0, 2*ATAN(R245/(Q245+T245))/$A$10, 2*ATAN(R245/(Q245+T245))/$A$10+360)</f>
        <v>160.756684123557</v>
      </c>
      <c r="W245" s="6" t="n">
        <f aca="false"> MOD(280.46061837 + 360.98564736629*(J245-2451545) + 0.000387933*L245^2 - L245^3/3871000010  + $B$7,360)</f>
        <v>205.758389737457</v>
      </c>
      <c r="X245" s="6" t="n">
        <f aca="false">IF(W245-V245&gt;0,W245-V245,W245-V245+360)</f>
        <v>45.0017056138996</v>
      </c>
      <c r="Y245" s="31" t="n">
        <f aca="false">SIN($A$10*$B$5)*SIN(U245*$A$10) +COS($A$10*$B$5)* COS(U245*$A$10)*COS(X245*$A$10)</f>
        <v>0.558282099121592</v>
      </c>
      <c r="Z245" s="6" t="n">
        <f aca="false">SIN($A$10*X245)</f>
        <v>0.70712783043683</v>
      </c>
      <c r="AA245" s="6" t="n">
        <f aca="false">COS($A$10*X245)*SIN($A$10*$B$5) - TAN($A$10*U245)*COS($A$10*$B$5)</f>
        <v>0.449823672577942</v>
      </c>
      <c r="AB245" s="6" t="n">
        <f aca="false">IF(OR(AND(Z245*AA245&gt;0), AND(Z245&lt;0,AA245&gt;0)), MOD(ATAN2(AA245,Z245)/$A$10+360,360),  ATAN2(AA245,Z245)/$A$10)</f>
        <v>57.538426320512</v>
      </c>
      <c r="AC245" s="16" t="n">
        <f aca="false">P245-P244</f>
        <v>0.967429998245166</v>
      </c>
      <c r="AD245" s="17" t="n">
        <f aca="false">(100013989+1670700*COS(3.0984635 + 6283.07585*L245/10)+13956*COS(3.05525 + 12566.1517*L245/10)+3084*COS(5.1985 + 77713.7715*L245/10) +1628*COS(1.1739 + 5753.3849*L245/10)+1576*COS(2.8469 + 7860.4194*L245/10)+925*COS(5.453 + 11506.77*L245/10)+542*COS(4.564 + 3930.21*L245/10)+472*COS(3.661 + 5884.927*L245/10)+346*COS(0.964 + 5507.553*L245/10)+329*COS(5.9 + 5223.694*L245/10)+307*COS(0.299 + 5573.143*L245/10)+243*COS(4.273 + 11790.629*L245/10)+212*COS(5.847 + 1577.344*L245/10)+186*COS(5.022 + 10977.079*L245/10)+175*COS(3.012 + 18849.228*L245/10)+110*COS(5.055 + 5486.778*L245/10)+98*COS(0.89 + 6069.78*L245/10)+86*COS(5.69 + 15720.84*L245/10)+86*COS(1.27 + 161000.69*L245/10)+65*COS(0.27 + 17260.15*L245/10)+63*COS(0.92 + 529.69*L245/10)+57*COS(2.01 + 83996.85*L245/10)+56*COS(5.24 + 71430.7*L245/10)+49*COS(3.25 + 2544.31*L245/10)+47*COS(2.58 + 775.52*L245/10)+45*COS(5.54 + 9437.76*L245/10)+43*COS(6.01 + 6275.96*L245/10)+39*COS(5.36 + 4694*L245/10)+38*COS(2.39 + 8827.39*L245/10)+37*COS(0.83 + 19651.05*L245/10)+37*COS(4.9 + 12139.55*L245/10)+36*COS(1.67 + 12036.46*L245/10)+35*COS(1.84 + 2942.46*L245/10)+33*COS(0.24 + 7084.9*L245/10)+32*COS(0.18 + 5088.63*L245/10)+32*COS(1.78 + 398.15*L245/10)+28*COS(1.21 + 6286.6*L245/10)+28*COS(1.9 + 6279.55*L245/10)+26*COS(4.59 + 10447.39*L245/10) +24.6*COS(3.787 + 8429.241*L245/10)+23.6*COS(0.269 + 796.3*L245/10)+27.8*COS(1.899 + 6279.55*L245/10)+23.9*COS(4.996 + 5856.48*L245/10)+20.3*COS(4.653 + 2146.165*L245/10))/100000000 + (103019*COS(1.10749 + 6283.07585*L245/10) +1721*COS(1.0644 + 12566.1517*L245/10) +702*COS(3.142 + 0*L245/10) +32*COS(1.02 + 18849.23*L245/10) +31*COS(2.84 + 5507.55*L245/10) +25*COS(1.32 + 5223.69*L245/10) +18*COS(1.42 + 1577.34*L245/10) +10*COS(5.91 + 10977.08*L245/10) +9*COS(1.42 + 6275.96*L245/10) +9*COS(0.27 + 5486.78*L245/10))*L245/1000000000  + (4359*COS(5.7846 + 6283.0758*L245/10)*L245^2+124*COS(5.579 + 12566.152*L245/10)*L245^2)/10000000000</f>
        <v>1.00922043231668</v>
      </c>
      <c r="AE245" s="10" t="n">
        <f aca="false">2*959.63/AD245</f>
        <v>1901.72527085515</v>
      </c>
      <c r="AF245" s="0"/>
      <c r="AG245" s="0"/>
    </row>
    <row r="246" customFormat="false" ht="12.8" hidden="false" customHeight="false" outlineLevel="0" collapsed="false">
      <c r="D246" s="28" t="n">
        <f aca="false">K246-INT(275*E246/9)+IF($A$8="leap year",1,2)*INT((E246+9)/12)+30</f>
        <v>2</v>
      </c>
      <c r="E246" s="28" t="n">
        <f aca="false">IF(K246&lt;32,1,INT(9*(IF($A$8="leap year",1,2)+K246)/275+0.98))</f>
        <v>9</v>
      </c>
      <c r="F246" s="20" t="n">
        <f aca="false">ASIN(Y246)*180/PI()</f>
        <v>33.5885170775872</v>
      </c>
      <c r="G246" s="21" t="n">
        <f aca="false">F246+1.02/(TAN($A$10*(F246+10.3/(F246+5.11)))*60)</f>
        <v>33.6138590261325</v>
      </c>
      <c r="H246" s="21" t="n">
        <f aca="false">IF(X246&gt;180,AB246-180,AB246+180)</f>
        <v>237.378648193673</v>
      </c>
      <c r="I246" s="13" t="n">
        <f aca="false">IF(ABS(4*(N246-0.0057183-V246))&lt;20,4*(N246-0.0057183-V246),4*(N246-0.0057183-V246-360))</f>
        <v>0.328227226873082</v>
      </c>
      <c r="J246" s="29" t="n">
        <f aca="false">INT(365.25*(IF(E246&gt;2,$A$5,$A$5-1)+4716))+INT(30.6001*(IF(E246&lt;3,E246+12,E246)+1))+D246+$C$2/24+2-INT(IF(E246&gt;2,$A$5,$A$5-1)/100)+INT(INT(IF(E246&gt;2,$A$5,$A$5-1)/100)/4)-1524.5</f>
        <v>2459825.125</v>
      </c>
      <c r="K246" s="7" t="n">
        <v>245</v>
      </c>
      <c r="L246" s="30" t="n">
        <f aca="false">(J246-2451545)/36525</f>
        <v>0.226697467488022</v>
      </c>
      <c r="M246" s="6" t="n">
        <f aca="false">MOD(357.5291 + 35999.0503*L246 - 0.0001559*L246^2 - 0.00000048*L246^3,360)</f>
        <v>238.422626966352</v>
      </c>
      <c r="N246" s="6" t="n">
        <f aca="false">MOD(280.46645 + 36000.76983*L246 + 0.0003032*L246^2,360)</f>
        <v>161.749813662162</v>
      </c>
      <c r="O246" s="6" t="n">
        <f aca="false"> MOD((1.9146 - 0.004817*L246 - 0.000014*L246^2)*SIN(M246*$A$10) + (0.019993 - 0.000101*L246)*SIN(2*M246*$A$10) + 0.00029*SIN(3*M246*$A$10),360)</f>
        <v>358.387612466927</v>
      </c>
      <c r="P246" s="6" t="n">
        <f aca="false">MOD(N246+O246,360)</f>
        <v>160.137426129089</v>
      </c>
      <c r="Q246" s="31" t="n">
        <f aca="false">COS(P246*$A$10)</f>
        <v>-0.940510265438998</v>
      </c>
      <c r="R246" s="7" t="n">
        <f aca="false">COS((23.4393-46.815*L246/3600)*$A$10)*SIN(P246*$A$10)</f>
        <v>0.311735475585732</v>
      </c>
      <c r="S246" s="7" t="n">
        <f aca="false">SIN((23.4393-46.815*L246/3600)*$A$10)*SIN(P246*$A$10)</f>
        <v>0.135134872868564</v>
      </c>
      <c r="T246" s="31" t="n">
        <f aca="false">SQRT(1-S246^2)</f>
        <v>0.99082721305725</v>
      </c>
      <c r="U246" s="6" t="n">
        <f aca="false">ATAN(S246/T246)/$A$10</f>
        <v>7.76641900263095</v>
      </c>
      <c r="V246" s="6" t="n">
        <f aca="false">IF(2*ATAN(R246/(Q246+T246))/$A$10&gt;0, 2*ATAN(R246/(Q246+T246))/$A$10, 2*ATAN(R246/(Q246+T246))/$A$10+360)</f>
        <v>161.662038555443</v>
      </c>
      <c r="W246" s="6" t="n">
        <f aca="false"> MOD(280.46061837 + 360.98564736629*(J246-2451545) + 0.000387933*L246^2 - L246^3/3871000010  + $B$7,360)</f>
        <v>206.744037108496</v>
      </c>
      <c r="X246" s="6" t="n">
        <f aca="false">IF(W246-V246&gt;0,W246-V246,W246-V246+360)</f>
        <v>45.0819985530525</v>
      </c>
      <c r="Y246" s="31" t="n">
        <f aca="false">SIN($A$10*$B$5)*SIN(U246*$A$10) +COS($A$10*$B$5)* COS(U246*$A$10)*COS(X246*$A$10)</f>
        <v>0.55322460838359</v>
      </c>
      <c r="Z246" s="6" t="n">
        <f aca="false">SIN($A$10*X246)</f>
        <v>0.708118028847226</v>
      </c>
      <c r="AA246" s="6" t="n">
        <f aca="false">COS($A$10*X246)*SIN($A$10*$B$5) - TAN($A$10*U246)*COS($A$10*$B$5)</f>
        <v>0.453232276095493</v>
      </c>
      <c r="AB246" s="6" t="n">
        <f aca="false">IF(OR(AND(Z246*AA246&gt;0), AND(Z246&lt;0,AA246&gt;0)), MOD(ATAN2(AA246,Z246)/$A$10+360,360),  ATAN2(AA246,Z246)/$A$10)</f>
        <v>57.3786481936727</v>
      </c>
      <c r="AC246" s="16" t="n">
        <f aca="false">P246-P245</f>
        <v>0.967885861790933</v>
      </c>
      <c r="AD246" s="17" t="n">
        <f aca="false">(100013989+1670700*COS(3.0984635 + 6283.07585*L246/10)+13956*COS(3.05525 + 12566.1517*L246/10)+3084*COS(5.1985 + 77713.7715*L246/10) +1628*COS(1.1739 + 5753.3849*L246/10)+1576*COS(2.8469 + 7860.4194*L246/10)+925*COS(5.453 + 11506.77*L246/10)+542*COS(4.564 + 3930.21*L246/10)+472*COS(3.661 + 5884.927*L246/10)+346*COS(0.964 + 5507.553*L246/10)+329*COS(5.9 + 5223.694*L246/10)+307*COS(0.299 + 5573.143*L246/10)+243*COS(4.273 + 11790.629*L246/10)+212*COS(5.847 + 1577.344*L246/10)+186*COS(5.022 + 10977.079*L246/10)+175*COS(3.012 + 18849.228*L246/10)+110*COS(5.055 + 5486.778*L246/10)+98*COS(0.89 + 6069.78*L246/10)+86*COS(5.69 + 15720.84*L246/10)+86*COS(1.27 + 161000.69*L246/10)+65*COS(0.27 + 17260.15*L246/10)+63*COS(0.92 + 529.69*L246/10)+57*COS(2.01 + 83996.85*L246/10)+56*COS(5.24 + 71430.7*L246/10)+49*COS(3.25 + 2544.31*L246/10)+47*COS(2.58 + 775.52*L246/10)+45*COS(5.54 + 9437.76*L246/10)+43*COS(6.01 + 6275.96*L246/10)+39*COS(5.36 + 4694*L246/10)+38*COS(2.39 + 8827.39*L246/10)+37*COS(0.83 + 19651.05*L246/10)+37*COS(4.9 + 12139.55*L246/10)+36*COS(1.67 + 12036.46*L246/10)+35*COS(1.84 + 2942.46*L246/10)+33*COS(0.24 + 7084.9*L246/10)+32*COS(0.18 + 5088.63*L246/10)+32*COS(1.78 + 398.15*L246/10)+28*COS(1.21 + 6286.6*L246/10)+28*COS(1.9 + 6279.55*L246/10)+26*COS(4.59 + 10447.39*L246/10) +24.6*COS(3.787 + 8429.241*L246/10)+23.6*COS(0.269 + 796.3*L246/10)+27.8*COS(1.899 + 6279.55*L246/10)+23.9*COS(4.996 + 5856.48*L246/10)+20.3*COS(4.653 + 2146.165*L246/10))/100000000 + (103019*COS(1.10749 + 6283.07585*L246/10) +1721*COS(1.0644 + 12566.1517*L246/10) +702*COS(3.142 + 0*L246/10) +32*COS(1.02 + 18849.23*L246/10) +31*COS(2.84 + 5507.55*L246/10) +25*COS(1.32 + 5223.69*L246/10) +18*COS(1.42 + 1577.34*L246/10) +10*COS(5.91 + 10977.08*L246/10) +9*COS(1.42 + 6275.96*L246/10) +9*COS(0.27 + 5486.78*L246/10))*L246/1000000000  + (4359*COS(5.7846 + 6283.0758*L246/10)*L246^2+124*COS(5.579 + 12566.152*L246/10)*L246^2)/10000000000</f>
        <v>1.00897511988154</v>
      </c>
      <c r="AE246" s="10" t="n">
        <f aca="false">2*959.63/AD246</f>
        <v>1902.18763791256</v>
      </c>
      <c r="AF246" s="0"/>
      <c r="AG246" s="0"/>
    </row>
    <row r="247" customFormat="false" ht="12.8" hidden="false" customHeight="false" outlineLevel="0" collapsed="false">
      <c r="D247" s="28" t="n">
        <f aca="false">K247-INT(275*E247/9)+IF($A$8="leap year",1,2)*INT((E247+9)/12)+30</f>
        <v>3</v>
      </c>
      <c r="E247" s="28" t="n">
        <f aca="false">IF(K247&lt;32,1,INT(9*(IF($A$8="leap year",1,2)+K247)/275+0.98))</f>
        <v>9</v>
      </c>
      <c r="F247" s="20" t="n">
        <f aca="false">ASIN(Y247)*180/PI()</f>
        <v>33.2373235887122</v>
      </c>
      <c r="G247" s="21" t="n">
        <f aca="false">F247+1.02/(TAN($A$10*(F247+10.3/(F247+5.11)))*60)</f>
        <v>33.2630020207977</v>
      </c>
      <c r="H247" s="21" t="n">
        <f aca="false">IF(X247&gt;180,AB247-180,AB247+180)</f>
        <v>237.220080871286</v>
      </c>
      <c r="I247" s="13" t="n">
        <f aca="false">IF(ABS(4*(N247-0.0057183-V247))&lt;20,4*(N247-0.0057183-V247),4*(N247-0.0057183-V247-360))</f>
        <v>0.653971199816397</v>
      </c>
      <c r="J247" s="29" t="n">
        <f aca="false">INT(365.25*(IF(E247&gt;2,$A$5,$A$5-1)+4716))+INT(30.6001*(IF(E247&lt;3,E247+12,E247)+1))+D247+$C$2/24+2-INT(IF(E247&gt;2,$A$5,$A$5-1)/100)+INT(INT(IF(E247&gt;2,$A$5,$A$5-1)/100)/4)-1524.5</f>
        <v>2459826.125</v>
      </c>
      <c r="K247" s="7" t="n">
        <v>246</v>
      </c>
      <c r="L247" s="30" t="n">
        <f aca="false">(J247-2451545)/36525</f>
        <v>0.226724845995893</v>
      </c>
      <c r="M247" s="6" t="n">
        <f aca="false">MOD(357.5291 + 35999.0503*L247 - 0.0001559*L247^2 - 0.00000048*L247^3,360)</f>
        <v>239.408227246415</v>
      </c>
      <c r="N247" s="6" t="n">
        <f aca="false">MOD(280.46645 + 36000.76983*L247 + 0.0003032*L247^2,360)</f>
        <v>162.735461026088</v>
      </c>
      <c r="O247" s="6" t="n">
        <f aca="false"> MOD((1.9146 - 0.004817*L247 - 0.000014*L247^2)*SIN(M247*$A$10) + (0.019993 - 0.000101*L247)*SIN(2*M247*$A$10) + 0.00029*SIN(3*M247*$A$10),360)</f>
        <v>358.370312314685</v>
      </c>
      <c r="P247" s="6" t="n">
        <f aca="false">MOD(N247+O247,360)</f>
        <v>161.105773340773</v>
      </c>
      <c r="Q247" s="31" t="n">
        <f aca="false">COS(P247*$A$10)</f>
        <v>-0.946117993176197</v>
      </c>
      <c r="R247" s="7" t="n">
        <f aca="false">COS((23.4393-46.815*L247/3600)*$A$10)*SIN(P247*$A$10)</f>
        <v>0.297107562623584</v>
      </c>
      <c r="S247" s="7" t="n">
        <f aca="false">SIN((23.4393-46.815*L247/3600)*$A$10)*SIN(P247*$A$10)</f>
        <v>0.128793785642474</v>
      </c>
      <c r="T247" s="31" t="n">
        <f aca="false">SQRT(1-S247^2)</f>
        <v>0.991671397580812</v>
      </c>
      <c r="U247" s="6" t="n">
        <f aca="false">ATAN(S247/T247)/$A$10</f>
        <v>7.39989536962535</v>
      </c>
      <c r="V247" s="6" t="n">
        <f aca="false">IF(2*ATAN(R247/(Q247+T247))/$A$10&gt;0, 2*ATAN(R247/(Q247+T247))/$A$10, 2*ATAN(R247/(Q247+T247))/$A$10+360)</f>
        <v>162.566249926134</v>
      </c>
      <c r="W247" s="6" t="n">
        <f aca="false"> MOD(280.46061837 + 360.98564736629*(J247-2451545) + 0.000387933*L247^2 - L247^3/3871000010  + $B$7,360)</f>
        <v>207.72968448</v>
      </c>
      <c r="X247" s="6" t="n">
        <f aca="false">IF(W247-V247&gt;0,W247-V247,W247-V247+360)</f>
        <v>45.1634345538662</v>
      </c>
      <c r="Y247" s="31" t="n">
        <f aca="false">SIN($A$10*$B$5)*SIN(U247*$A$10) +COS($A$10*$B$5)* COS(U247*$A$10)*COS(X247*$A$10)</f>
        <v>0.548108191875965</v>
      </c>
      <c r="Z247" s="6" t="n">
        <f aca="false">SIN($A$10*X247)</f>
        <v>0.709120903375152</v>
      </c>
      <c r="AA247" s="6" t="n">
        <f aca="false">COS($A$10*X247)*SIN($A$10*$B$5) - TAN($A$10*U247)*COS($A$10*$B$5)</f>
        <v>0.456645565080994</v>
      </c>
      <c r="AB247" s="6" t="n">
        <f aca="false">IF(OR(AND(Z247*AA247&gt;0), AND(Z247&lt;0,AA247&gt;0)), MOD(ATAN2(AA247,Z247)/$A$10+360,360),  ATAN2(AA247,Z247)/$A$10)</f>
        <v>57.220080871286</v>
      </c>
      <c r="AC247" s="16" t="n">
        <f aca="false">P247-P246</f>
        <v>0.968347211684431</v>
      </c>
      <c r="AD247" s="17" t="n">
        <f aca="false">(100013989+1670700*COS(3.0984635 + 6283.07585*L247/10)+13956*COS(3.05525 + 12566.1517*L247/10)+3084*COS(5.1985 + 77713.7715*L247/10) +1628*COS(1.1739 + 5753.3849*L247/10)+1576*COS(2.8469 + 7860.4194*L247/10)+925*COS(5.453 + 11506.77*L247/10)+542*COS(4.564 + 3930.21*L247/10)+472*COS(3.661 + 5884.927*L247/10)+346*COS(0.964 + 5507.553*L247/10)+329*COS(5.9 + 5223.694*L247/10)+307*COS(0.299 + 5573.143*L247/10)+243*COS(4.273 + 11790.629*L247/10)+212*COS(5.847 + 1577.344*L247/10)+186*COS(5.022 + 10977.079*L247/10)+175*COS(3.012 + 18849.228*L247/10)+110*COS(5.055 + 5486.778*L247/10)+98*COS(0.89 + 6069.78*L247/10)+86*COS(5.69 + 15720.84*L247/10)+86*COS(1.27 + 161000.69*L247/10)+65*COS(0.27 + 17260.15*L247/10)+63*COS(0.92 + 529.69*L247/10)+57*COS(2.01 + 83996.85*L247/10)+56*COS(5.24 + 71430.7*L247/10)+49*COS(3.25 + 2544.31*L247/10)+47*COS(2.58 + 775.52*L247/10)+45*COS(5.54 + 9437.76*L247/10)+43*COS(6.01 + 6275.96*L247/10)+39*COS(5.36 + 4694*L247/10)+38*COS(2.39 + 8827.39*L247/10)+37*COS(0.83 + 19651.05*L247/10)+37*COS(4.9 + 12139.55*L247/10)+36*COS(1.67 + 12036.46*L247/10)+35*COS(1.84 + 2942.46*L247/10)+33*COS(0.24 + 7084.9*L247/10)+32*COS(0.18 + 5088.63*L247/10)+32*COS(1.78 + 398.15*L247/10)+28*COS(1.21 + 6286.6*L247/10)+28*COS(1.9 + 6279.55*L247/10)+26*COS(4.59 + 10447.39*L247/10) +24.6*COS(3.787 + 8429.241*L247/10)+23.6*COS(0.269 + 796.3*L247/10)+27.8*COS(1.899 + 6279.55*L247/10)+23.9*COS(4.996 + 5856.48*L247/10)+20.3*COS(4.653 + 2146.165*L247/10))/100000000 + (103019*COS(1.10749 + 6283.07585*L247/10) +1721*COS(1.0644 + 12566.1517*L247/10) +702*COS(3.142 + 0*L247/10) +32*COS(1.02 + 18849.23*L247/10) +31*COS(2.84 + 5507.55*L247/10) +25*COS(1.32 + 5223.69*L247/10) +18*COS(1.42 + 1577.34*L247/10) +10*COS(5.91 + 10977.08*L247/10) +9*COS(1.42 + 6275.96*L247/10) +9*COS(0.27 + 5486.78*L247/10))*L247/1000000000  + (4359*COS(5.7846 + 6283.0758*L247/10)*L247^2+124*COS(5.579 + 12566.152*L247/10)*L247^2)/10000000000</f>
        <v>1.00872678421431</v>
      </c>
      <c r="AE247" s="10" t="n">
        <f aca="false">2*959.63/AD247</f>
        <v>1902.65593224523</v>
      </c>
      <c r="AF247" s="0"/>
      <c r="AG247" s="0"/>
    </row>
    <row r="248" customFormat="false" ht="12.8" hidden="false" customHeight="false" outlineLevel="0" collapsed="false">
      <c r="D248" s="28" t="n">
        <f aca="false">K248-INT(275*E248/9)+IF($A$8="leap year",1,2)*INT((E248+9)/12)+30</f>
        <v>4</v>
      </c>
      <c r="E248" s="28" t="n">
        <f aca="false">IF(K248&lt;32,1,INT(9*(IF($A$8="leap year",1,2)+K248)/275+0.98))</f>
        <v>9</v>
      </c>
      <c r="F248" s="20" t="n">
        <f aca="false">ASIN(Y248)*180/PI()</f>
        <v>32.8836160650641</v>
      </c>
      <c r="G248" s="21" t="n">
        <f aca="false">F248+1.02/(TAN($A$10*(F248+10.3/(F248+5.11)))*60)</f>
        <v>32.9096396568925</v>
      </c>
      <c r="H248" s="21" t="n">
        <f aca="false">IF(X248&gt;180,AB248-180,AB248+180)</f>
        <v>237.062695086058</v>
      </c>
      <c r="I248" s="13" t="n">
        <f aca="false">IF(ABS(4*(N248-0.0057183-V248))&lt;20,4*(N248-0.0057183-V248),4*(N248-0.0057183-V248-360))</f>
        <v>0.983995861409085</v>
      </c>
      <c r="J248" s="29" t="n">
        <f aca="false">INT(365.25*(IF(E248&gt;2,$A$5,$A$5-1)+4716))+INT(30.6001*(IF(E248&lt;3,E248+12,E248)+1))+D248+$C$2/24+2-INT(IF(E248&gt;2,$A$5,$A$5-1)/100)+INT(INT(IF(E248&gt;2,$A$5,$A$5-1)/100)/4)-1524.5</f>
        <v>2459827.125</v>
      </c>
      <c r="K248" s="7" t="n">
        <v>247</v>
      </c>
      <c r="L248" s="30" t="n">
        <f aca="false">(J248-2451545)/36525</f>
        <v>0.226752224503765</v>
      </c>
      <c r="M248" s="6" t="n">
        <f aca="false">MOD(357.5291 + 35999.0503*L248 - 0.0001559*L248^2 - 0.00000048*L248^3,360)</f>
        <v>240.393827526472</v>
      </c>
      <c r="N248" s="6" t="n">
        <f aca="false">MOD(280.46645 + 36000.76983*L248 + 0.0003032*L248^2,360)</f>
        <v>163.721108390018</v>
      </c>
      <c r="O248" s="6" t="n">
        <f aca="false"> MOD((1.9146 - 0.004817*L248 - 0.000014*L248^2)*SIN(M248*$A$10) + (0.019993 - 0.000101*L248)*SIN(2*M248*$A$10) + 0.00029*SIN(3*M248*$A$10),360)</f>
        <v>358.35347888074</v>
      </c>
      <c r="P248" s="6" t="n">
        <f aca="false">MOD(N248+O248,360)</f>
        <v>162.074587270758</v>
      </c>
      <c r="Q248" s="31" t="n">
        <f aca="false">COS(P248*$A$10)</f>
        <v>-0.951457986620683</v>
      </c>
      <c r="R248" s="7" t="n">
        <f aca="false">COS((23.4393-46.815*L248/3600)*$A$10)*SIN(P248*$A$10)</f>
        <v>0.282387675239966</v>
      </c>
      <c r="S248" s="7" t="n">
        <f aca="false">SIN((23.4393-46.815*L248/3600)*$A$10)*SIN(P248*$A$10)</f>
        <v>0.12241282844655</v>
      </c>
      <c r="T248" s="31" t="n">
        <f aca="false">SQRT(1-S248^2)</f>
        <v>0.99247926901861</v>
      </c>
      <c r="U248" s="6" t="n">
        <f aca="false">ATAN(S248/T248)/$A$10</f>
        <v>7.03137430684632</v>
      </c>
      <c r="V248" s="6" t="n">
        <f aca="false">IF(2*ATAN(R248/(Q248+T248))/$A$10&gt;0, 2*ATAN(R248/(Q248+T248))/$A$10, 2*ATAN(R248/(Q248+T248))/$A$10+360)</f>
        <v>163.469391124666</v>
      </c>
      <c r="W248" s="6" t="n">
        <f aca="false"> MOD(280.46061837 + 360.98564736629*(J248-2451545) + 0.000387933*L248^2 - L248^3/3871000010  + $B$7,360)</f>
        <v>208.715331850573</v>
      </c>
      <c r="X248" s="6" t="n">
        <f aca="false">IF(W248-V248&gt;0,W248-V248,W248-V248+360)</f>
        <v>45.2459407259074</v>
      </c>
      <c r="Y248" s="31" t="n">
        <f aca="false">SIN($A$10*$B$5)*SIN(U248*$A$10) +COS($A$10*$B$5)* COS(U248*$A$10)*COS(X248*$A$10)</f>
        <v>0.542934335415894</v>
      </c>
      <c r="Z248" s="6" t="n">
        <f aca="false">SIN($A$10*X248)</f>
        <v>0.71013549601828</v>
      </c>
      <c r="AA248" s="6" t="n">
        <f aca="false">COS($A$10*X248)*SIN($A$10*$B$5) - TAN($A$10*U248)*COS($A$10*$B$5)</f>
        <v>0.460063403942401</v>
      </c>
      <c r="AB248" s="6" t="n">
        <f aca="false">IF(OR(AND(Z248*AA248&gt;0), AND(Z248&lt;0,AA248&gt;0)), MOD(ATAN2(AA248,Z248)/$A$10+360,360),  ATAN2(AA248,Z248)/$A$10)</f>
        <v>57.0626950860581</v>
      </c>
      <c r="AC248" s="16" t="n">
        <f aca="false">P248-P247</f>
        <v>0.96881392998489</v>
      </c>
      <c r="AD248" s="17" t="n">
        <f aca="false">(100013989+1670700*COS(3.0984635 + 6283.07585*L248/10)+13956*COS(3.05525 + 12566.1517*L248/10)+3084*COS(5.1985 + 77713.7715*L248/10) +1628*COS(1.1739 + 5753.3849*L248/10)+1576*COS(2.8469 + 7860.4194*L248/10)+925*COS(5.453 + 11506.77*L248/10)+542*COS(4.564 + 3930.21*L248/10)+472*COS(3.661 + 5884.927*L248/10)+346*COS(0.964 + 5507.553*L248/10)+329*COS(5.9 + 5223.694*L248/10)+307*COS(0.299 + 5573.143*L248/10)+243*COS(4.273 + 11790.629*L248/10)+212*COS(5.847 + 1577.344*L248/10)+186*COS(5.022 + 10977.079*L248/10)+175*COS(3.012 + 18849.228*L248/10)+110*COS(5.055 + 5486.778*L248/10)+98*COS(0.89 + 6069.78*L248/10)+86*COS(5.69 + 15720.84*L248/10)+86*COS(1.27 + 161000.69*L248/10)+65*COS(0.27 + 17260.15*L248/10)+63*COS(0.92 + 529.69*L248/10)+57*COS(2.01 + 83996.85*L248/10)+56*COS(5.24 + 71430.7*L248/10)+49*COS(3.25 + 2544.31*L248/10)+47*COS(2.58 + 775.52*L248/10)+45*COS(5.54 + 9437.76*L248/10)+43*COS(6.01 + 6275.96*L248/10)+39*COS(5.36 + 4694*L248/10)+38*COS(2.39 + 8827.39*L248/10)+37*COS(0.83 + 19651.05*L248/10)+37*COS(4.9 + 12139.55*L248/10)+36*COS(1.67 + 12036.46*L248/10)+35*COS(1.84 + 2942.46*L248/10)+33*COS(0.24 + 7084.9*L248/10)+32*COS(0.18 + 5088.63*L248/10)+32*COS(1.78 + 398.15*L248/10)+28*COS(1.21 + 6286.6*L248/10)+28*COS(1.9 + 6279.55*L248/10)+26*COS(4.59 + 10447.39*L248/10) +24.6*COS(3.787 + 8429.241*L248/10)+23.6*COS(0.269 + 796.3*L248/10)+27.8*COS(1.899 + 6279.55*L248/10)+23.9*COS(4.996 + 5856.48*L248/10)+20.3*COS(4.653 + 2146.165*L248/10))/100000000 + (103019*COS(1.10749 + 6283.07585*L248/10) +1721*COS(1.0644 + 12566.1517*L248/10) +702*COS(3.142 + 0*L248/10) +32*COS(1.02 + 18849.23*L248/10) +31*COS(2.84 + 5507.55*L248/10) +25*COS(1.32 + 5223.69*L248/10) +18*COS(1.42 + 1577.34*L248/10) +10*COS(5.91 + 10977.08*L248/10) +9*COS(1.42 + 6275.96*L248/10) +9*COS(0.27 + 5486.78*L248/10))*L248/1000000000  + (4359*COS(5.7846 + 6283.0758*L248/10)*L248^2+124*COS(5.579 + 12566.152*L248/10)*L248^2)/10000000000</f>
        <v>1.00847584147605</v>
      </c>
      <c r="AE248" s="10" t="n">
        <f aca="false">2*959.63/AD248</f>
        <v>1903.12937709136</v>
      </c>
      <c r="AF248" s="0"/>
      <c r="AG248" s="0"/>
    </row>
    <row r="249" customFormat="false" ht="12.8" hidden="false" customHeight="false" outlineLevel="0" collapsed="false">
      <c r="D249" s="28" t="n">
        <f aca="false">K249-INT(275*E249/9)+IF($A$8="leap year",1,2)*INT((E249+9)/12)+30</f>
        <v>5</v>
      </c>
      <c r="E249" s="28" t="n">
        <f aca="false">IF(K249&lt;32,1,INT(9*(IF($A$8="leap year",1,2)+K249)/275+0.98))</f>
        <v>9</v>
      </c>
      <c r="F249" s="20" t="n">
        <f aca="false">ASIN(Y249)*180/PI()</f>
        <v>32.5275153543743</v>
      </c>
      <c r="G249" s="21" t="n">
        <f aca="false">F249+1.02/(TAN($A$10*(F249+10.3/(F249+5.11)))*60)</f>
        <v>32.5538929992571</v>
      </c>
      <c r="H249" s="21" t="n">
        <f aca="false">IF(X249&gt;180,AB249-180,AB249+180)</f>
        <v>236.90645918239</v>
      </c>
      <c r="I249" s="13" t="n">
        <f aca="false">IF(ABS(4*(N249-0.0057183-V249))&lt;20,4*(N249-0.0057183-V249),4*(N249-0.0057183-V249-360))</f>
        <v>1.31800526208212</v>
      </c>
      <c r="J249" s="29" t="n">
        <f aca="false">INT(365.25*(IF(E249&gt;2,$A$5,$A$5-1)+4716))+INT(30.6001*(IF(E249&lt;3,E249+12,E249)+1))+D249+$C$2/24+2-INT(IF(E249&gt;2,$A$5,$A$5-1)/100)+INT(INT(IF(E249&gt;2,$A$5,$A$5-1)/100)/4)-1524.5</f>
        <v>2459828.125</v>
      </c>
      <c r="K249" s="7" t="n">
        <v>248</v>
      </c>
      <c r="L249" s="30" t="n">
        <f aca="false">(J249-2451545)/36525</f>
        <v>0.226779603011636</v>
      </c>
      <c r="M249" s="6" t="n">
        <f aca="false">MOD(357.5291 + 35999.0503*L249 - 0.0001559*L249^2 - 0.00000048*L249^3,360)</f>
        <v>241.379427806532</v>
      </c>
      <c r="N249" s="6" t="n">
        <f aca="false">MOD(280.46645 + 36000.76983*L249 + 0.0003032*L249^2,360)</f>
        <v>164.706755753945</v>
      </c>
      <c r="O249" s="6" t="n">
        <f aca="false"> MOD((1.9146 - 0.004817*L249 - 0.000014*L249^2)*SIN(M249*$A$10) + (0.019993 - 0.000101*L249)*SIN(2*M249*$A$10) + 0.00029*SIN(3*M249*$A$10),360)</f>
        <v>358.337117413714</v>
      </c>
      <c r="P249" s="6" t="n">
        <f aca="false">MOD(N249+O249,360)</f>
        <v>163.043873167659</v>
      </c>
      <c r="Q249" s="31" t="n">
        <f aca="false">COS(P249*$A$10)</f>
        <v>-0.956528353724005</v>
      </c>
      <c r="R249" s="7" t="n">
        <f aca="false">COS((23.4393-46.815*L249/3600)*$A$10)*SIN(P249*$A$10)</f>
        <v>0.267579821845233</v>
      </c>
      <c r="S249" s="7" t="n">
        <f aca="false">SIN((23.4393-46.815*L249/3600)*$A$10)*SIN(P249*$A$10)</f>
        <v>0.115993738897052</v>
      </c>
      <c r="T249" s="31" t="n">
        <f aca="false">SQRT(1-S249^2)</f>
        <v>0.993249944644691</v>
      </c>
      <c r="U249" s="6" t="n">
        <f aca="false">ATAN(S249/T249)/$A$10</f>
        <v>6.6609456946425</v>
      </c>
      <c r="V249" s="6" t="n">
        <f aca="false">IF(2*ATAN(R249/(Q249+T249))/$A$10&gt;0, 2*ATAN(R249/(Q249+T249))/$A$10, 2*ATAN(R249/(Q249+T249))/$A$10+360)</f>
        <v>164.371536138424</v>
      </c>
      <c r="W249" s="6" t="n">
        <f aca="false"> MOD(280.46061837 + 360.98564736629*(J249-2451545) + 0.000387933*L249^2 - L249^3/3871000010  + $B$7,360)</f>
        <v>209.700979221612</v>
      </c>
      <c r="X249" s="6" t="n">
        <f aca="false">IF(W249-V249&gt;0,W249-V249,W249-V249+360)</f>
        <v>45.3294430831879</v>
      </c>
      <c r="Y249" s="31" t="n">
        <f aca="false">SIN($A$10*$B$5)*SIN(U249*$A$10) +COS($A$10*$B$5)* COS(U249*$A$10)*COS(X249*$A$10)</f>
        <v>0.537704571224184</v>
      </c>
      <c r="Z249" s="6" t="n">
        <f aca="false">SIN($A$10*X249)</f>
        <v>0.711160839592305</v>
      </c>
      <c r="AA249" s="6" t="n">
        <f aca="false">COS($A$10*X249)*SIN($A$10*$B$5) - TAN($A$10*U249)*COS($A$10*$B$5)</f>
        <v>0.463485685173294</v>
      </c>
      <c r="AB249" s="6" t="n">
        <f aca="false">IF(OR(AND(Z249*AA249&gt;0), AND(Z249&lt;0,AA249&gt;0)), MOD(ATAN2(AA249,Z249)/$A$10+360,360),  ATAN2(AA249,Z249)/$A$10)</f>
        <v>56.9064591823895</v>
      </c>
      <c r="AC249" s="16" t="n">
        <f aca="false">P249-P248</f>
        <v>0.969285896901056</v>
      </c>
      <c r="AD249" s="17" t="n">
        <f aca="false">(100013989+1670700*COS(3.0984635 + 6283.07585*L249/10)+13956*COS(3.05525 + 12566.1517*L249/10)+3084*COS(5.1985 + 77713.7715*L249/10) +1628*COS(1.1739 + 5753.3849*L249/10)+1576*COS(2.8469 + 7860.4194*L249/10)+925*COS(5.453 + 11506.77*L249/10)+542*COS(4.564 + 3930.21*L249/10)+472*COS(3.661 + 5884.927*L249/10)+346*COS(0.964 + 5507.553*L249/10)+329*COS(5.9 + 5223.694*L249/10)+307*COS(0.299 + 5573.143*L249/10)+243*COS(4.273 + 11790.629*L249/10)+212*COS(5.847 + 1577.344*L249/10)+186*COS(5.022 + 10977.079*L249/10)+175*COS(3.012 + 18849.228*L249/10)+110*COS(5.055 + 5486.778*L249/10)+98*COS(0.89 + 6069.78*L249/10)+86*COS(5.69 + 15720.84*L249/10)+86*COS(1.27 + 161000.69*L249/10)+65*COS(0.27 + 17260.15*L249/10)+63*COS(0.92 + 529.69*L249/10)+57*COS(2.01 + 83996.85*L249/10)+56*COS(5.24 + 71430.7*L249/10)+49*COS(3.25 + 2544.31*L249/10)+47*COS(2.58 + 775.52*L249/10)+45*COS(5.54 + 9437.76*L249/10)+43*COS(6.01 + 6275.96*L249/10)+39*COS(5.36 + 4694*L249/10)+38*COS(2.39 + 8827.39*L249/10)+37*COS(0.83 + 19651.05*L249/10)+37*COS(4.9 + 12139.55*L249/10)+36*COS(1.67 + 12036.46*L249/10)+35*COS(1.84 + 2942.46*L249/10)+33*COS(0.24 + 7084.9*L249/10)+32*COS(0.18 + 5088.63*L249/10)+32*COS(1.78 + 398.15*L249/10)+28*COS(1.21 + 6286.6*L249/10)+28*COS(1.9 + 6279.55*L249/10)+26*COS(4.59 + 10447.39*L249/10) +24.6*COS(3.787 + 8429.241*L249/10)+23.6*COS(0.269 + 796.3*L249/10)+27.8*COS(1.899 + 6279.55*L249/10)+23.9*COS(4.996 + 5856.48*L249/10)+20.3*COS(4.653 + 2146.165*L249/10))/100000000 + (103019*COS(1.10749 + 6283.07585*L249/10) +1721*COS(1.0644 + 12566.1517*L249/10) +702*COS(3.142 + 0*L249/10) +32*COS(1.02 + 18849.23*L249/10) +31*COS(2.84 + 5507.55*L249/10) +25*COS(1.32 + 5223.69*L249/10) +18*COS(1.42 + 1577.34*L249/10) +10*COS(5.91 + 10977.08*L249/10) +9*COS(1.42 + 6275.96*L249/10) +9*COS(0.27 + 5486.78*L249/10))*L249/1000000000  + (4359*COS(5.7846 + 6283.0758*L249/10)*L249^2+124*COS(5.579 + 12566.152*L249/10)*L249^2)/10000000000</f>
        <v>1.00822272183568</v>
      </c>
      <c r="AE249" s="10" t="n">
        <f aca="false">2*959.63/AD249</f>
        <v>1903.60716777498</v>
      </c>
      <c r="AF249" s="0"/>
      <c r="AG249" s="0"/>
    </row>
    <row r="250" customFormat="false" ht="12.8" hidden="false" customHeight="false" outlineLevel="0" collapsed="false">
      <c r="D250" s="28" t="n">
        <f aca="false">K250-INT(275*E250/9)+IF($A$8="leap year",1,2)*INT((E250+9)/12)+30</f>
        <v>6</v>
      </c>
      <c r="E250" s="28" t="n">
        <f aca="false">IF(K250&lt;32,1,INT(9*(IF($A$8="leap year",1,2)+K250)/275+0.98))</f>
        <v>9</v>
      </c>
      <c r="F250" s="20" t="n">
        <f aca="false">ASIN(Y250)*180/PI()</f>
        <v>32.1691430931905</v>
      </c>
      <c r="G250" s="21" t="n">
        <f aca="false">F250+1.02/(TAN($A$10*(F250+10.3/(F250+5.11)))*60)</f>
        <v>32.195883909839</v>
      </c>
      <c r="H250" s="21" t="n">
        <f aca="false">IF(X250&gt;180,AB250-180,AB250+180)</f>
        <v>236.751339271559</v>
      </c>
      <c r="I250" s="13" t="n">
        <f aca="false">IF(ABS(4*(N250-0.0057183-V250))&lt;20,4*(N250-0.0057183-V250),4*(N250-0.0057183-V250-360))</f>
        <v>1.65569927444551</v>
      </c>
      <c r="J250" s="29" t="n">
        <f aca="false">INT(365.25*(IF(E250&gt;2,$A$5,$A$5-1)+4716))+INT(30.6001*(IF(E250&lt;3,E250+12,E250)+1))+D250+$C$2/24+2-INT(IF(E250&gt;2,$A$5,$A$5-1)/100)+INT(INT(IF(E250&gt;2,$A$5,$A$5-1)/100)/4)-1524.5</f>
        <v>2459829.125</v>
      </c>
      <c r="K250" s="7" t="n">
        <v>249</v>
      </c>
      <c r="L250" s="30" t="n">
        <f aca="false">(J250-2451545)/36525</f>
        <v>0.226806981519507</v>
      </c>
      <c r="M250" s="6" t="n">
        <f aca="false">MOD(357.5291 + 35999.0503*L250 - 0.0001559*L250^2 - 0.00000048*L250^3,360)</f>
        <v>242.365028086595</v>
      </c>
      <c r="N250" s="6" t="n">
        <f aca="false">MOD(280.46645 + 36000.76983*L250 + 0.0003032*L250^2,360)</f>
        <v>165.692403117875</v>
      </c>
      <c r="O250" s="6" t="n">
        <f aca="false"> MOD((1.9146 - 0.004817*L250 - 0.000014*L250^2)*SIN(M250*$A$10) + (0.019993 - 0.000101*L250)*SIN(2*M250*$A$10) + 0.00029*SIN(3*M250*$A$10),360)</f>
        <v>358.321233040635</v>
      </c>
      <c r="P250" s="6" t="n">
        <f aca="false">MOD(N250+O250,360)</f>
        <v>164.01363615851</v>
      </c>
      <c r="Q250" s="31" t="n">
        <f aca="false">COS(P250*$A$10)</f>
        <v>-0.961327269264256</v>
      </c>
      <c r="R250" s="7" t="n">
        <f aca="false">COS((23.4393-46.815*L250/3600)*$A$10)*SIN(P250*$A$10)</f>
        <v>0.252688046360547</v>
      </c>
      <c r="S250" s="7" t="n">
        <f aca="false">SIN((23.4393-46.815*L250/3600)*$A$10)*SIN(P250*$A$10)</f>
        <v>0.109538270003774</v>
      </c>
      <c r="T250" s="31" t="n">
        <f aca="false">SQRT(1-S250^2)</f>
        <v>0.993982579024693</v>
      </c>
      <c r="U250" s="6" t="n">
        <f aca="false">ATAN(S250/T250)/$A$10</f>
        <v>6.2886995513901</v>
      </c>
      <c r="V250" s="6" t="n">
        <f aca="false">IF(2*ATAN(R250/(Q250+T250))/$A$10&gt;0, 2*ATAN(R250/(Q250+T250))/$A$10, 2*ATAN(R250/(Q250+T250))/$A$10+360)</f>
        <v>165.272759999264</v>
      </c>
      <c r="W250" s="6" t="n">
        <f aca="false"> MOD(280.46061837 + 360.98564736629*(J250-2451545) + 0.000387933*L250^2 - L250^3/3871000010  + $B$7,360)</f>
        <v>210.686626593117</v>
      </c>
      <c r="X250" s="6" t="n">
        <f aca="false">IF(W250-V250&gt;0,W250-V250,W250-V250+360)</f>
        <v>45.413866593853</v>
      </c>
      <c r="Y250" s="31" t="n">
        <f aca="false">SIN($A$10*$B$5)*SIN(U250*$A$10) +COS($A$10*$B$5)* COS(U250*$A$10)*COS(X250*$A$10)</f>
        <v>0.532420477575042</v>
      </c>
      <c r="Z250" s="6" t="n">
        <f aca="false">SIN($A$10*X250)</f>
        <v>0.712195958616852</v>
      </c>
      <c r="AA250" s="6" t="n">
        <f aca="false">COS($A$10*X250)*SIN($A$10*$B$5) - TAN($A$10*U250)*COS($A$10*$B$5)</f>
        <v>0.466912328361151</v>
      </c>
      <c r="AB250" s="6" t="n">
        <f aca="false">IF(OR(AND(Z250*AA250&gt;0), AND(Z250&lt;0,AA250&gt;0)), MOD(ATAN2(AA250,Z250)/$A$10+360,360),  ATAN2(AA250,Z250)/$A$10)</f>
        <v>56.7513392715592</v>
      </c>
      <c r="AC250" s="16" t="n">
        <f aca="false">P250-P249</f>
        <v>0.969762990850995</v>
      </c>
      <c r="AD250" s="17" t="n">
        <f aca="false">(100013989+1670700*COS(3.0984635 + 6283.07585*L250/10)+13956*COS(3.05525 + 12566.1517*L250/10)+3084*COS(5.1985 + 77713.7715*L250/10) +1628*COS(1.1739 + 5753.3849*L250/10)+1576*COS(2.8469 + 7860.4194*L250/10)+925*COS(5.453 + 11506.77*L250/10)+542*COS(4.564 + 3930.21*L250/10)+472*COS(3.661 + 5884.927*L250/10)+346*COS(0.964 + 5507.553*L250/10)+329*COS(5.9 + 5223.694*L250/10)+307*COS(0.299 + 5573.143*L250/10)+243*COS(4.273 + 11790.629*L250/10)+212*COS(5.847 + 1577.344*L250/10)+186*COS(5.022 + 10977.079*L250/10)+175*COS(3.012 + 18849.228*L250/10)+110*COS(5.055 + 5486.778*L250/10)+98*COS(0.89 + 6069.78*L250/10)+86*COS(5.69 + 15720.84*L250/10)+86*COS(1.27 + 161000.69*L250/10)+65*COS(0.27 + 17260.15*L250/10)+63*COS(0.92 + 529.69*L250/10)+57*COS(2.01 + 83996.85*L250/10)+56*COS(5.24 + 71430.7*L250/10)+49*COS(3.25 + 2544.31*L250/10)+47*COS(2.58 + 775.52*L250/10)+45*COS(5.54 + 9437.76*L250/10)+43*COS(6.01 + 6275.96*L250/10)+39*COS(5.36 + 4694*L250/10)+38*COS(2.39 + 8827.39*L250/10)+37*COS(0.83 + 19651.05*L250/10)+37*COS(4.9 + 12139.55*L250/10)+36*COS(1.67 + 12036.46*L250/10)+35*COS(1.84 + 2942.46*L250/10)+33*COS(0.24 + 7084.9*L250/10)+32*COS(0.18 + 5088.63*L250/10)+32*COS(1.78 + 398.15*L250/10)+28*COS(1.21 + 6286.6*L250/10)+28*COS(1.9 + 6279.55*L250/10)+26*COS(4.59 + 10447.39*L250/10) +24.6*COS(3.787 + 8429.241*L250/10)+23.6*COS(0.269 + 796.3*L250/10)+27.8*COS(1.899 + 6279.55*L250/10)+23.9*COS(4.996 + 5856.48*L250/10)+20.3*COS(4.653 + 2146.165*L250/10))/100000000 + (103019*COS(1.10749 + 6283.07585*L250/10) +1721*COS(1.0644 + 12566.1517*L250/10) +702*COS(3.142 + 0*L250/10) +32*COS(1.02 + 18849.23*L250/10) +31*COS(2.84 + 5507.55*L250/10) +25*COS(1.32 + 5223.69*L250/10) +18*COS(1.42 + 1577.34*L250/10) +10*COS(5.91 + 10977.08*L250/10) +9*COS(1.42 + 6275.96*L250/10) +9*COS(0.27 + 5486.78*L250/10))*L250/1000000000  + (4359*COS(5.7846 + 6283.0758*L250/10)*L250^2+124*COS(5.579 + 12566.152*L250/10)*L250^2)/10000000000</f>
        <v>1.00796784316457</v>
      </c>
      <c r="AE250" s="10" t="n">
        <f aca="false">2*959.63/AD250</f>
        <v>1904.08852129089</v>
      </c>
      <c r="AF250" s="0"/>
      <c r="AG250" s="0"/>
    </row>
    <row r="251" customFormat="false" ht="12.8" hidden="false" customHeight="false" outlineLevel="0" collapsed="false">
      <c r="D251" s="28" t="n">
        <f aca="false">K251-INT(275*E251/9)+IF($A$8="leap year",1,2)*INT((E251+9)/12)+30</f>
        <v>7</v>
      </c>
      <c r="E251" s="28" t="n">
        <f aca="false">IF(K251&lt;32,1,INT(9*(IF($A$8="leap year",1,2)+K251)/275+0.98))</f>
        <v>9</v>
      </c>
      <c r="F251" s="20" t="n">
        <f aca="false">ASIN(Y251)*180/PI()</f>
        <v>31.8086216653254</v>
      </c>
      <c r="G251" s="21" t="n">
        <f aca="false">F251+1.02/(TAN($A$10*(F251+10.3/(F251+5.11)))*60)</f>
        <v>31.8357350064307</v>
      </c>
      <c r="H251" s="21" t="n">
        <f aca="false">IF(X251&gt;180,AB251-180,AB251+180)</f>
        <v>236.597299389624</v>
      </c>
      <c r="I251" s="13" t="n">
        <f aca="false">IF(ABS(4*(N251-0.0057183-V251))&lt;20,4*(N251-0.0057183-V251),4*(N251-0.0057183-V251-360))</f>
        <v>1.99677380558376</v>
      </c>
      <c r="J251" s="29" t="n">
        <f aca="false">INT(365.25*(IF(E251&gt;2,$A$5,$A$5-1)+4716))+INT(30.6001*(IF(E251&lt;3,E251+12,E251)+1))+D251+$C$2/24+2-INT(IF(E251&gt;2,$A$5,$A$5-1)/100)+INT(INT(IF(E251&gt;2,$A$5,$A$5-1)/100)/4)-1524.5</f>
        <v>2459830.125</v>
      </c>
      <c r="K251" s="7" t="n">
        <v>250</v>
      </c>
      <c r="L251" s="30" t="n">
        <f aca="false">(J251-2451545)/36525</f>
        <v>0.226834360027378</v>
      </c>
      <c r="M251" s="6" t="n">
        <f aca="false">MOD(357.5291 + 35999.0503*L251 - 0.0001559*L251^2 - 0.00000048*L251^3,360)</f>
        <v>243.350628366654</v>
      </c>
      <c r="N251" s="6" t="n">
        <f aca="false">MOD(280.46645 + 36000.76983*L251 + 0.0003032*L251^2,360)</f>
        <v>166.678050481807</v>
      </c>
      <c r="O251" s="6" t="n">
        <f aca="false"> MOD((1.9146 - 0.004817*L251 - 0.000014*L251^2)*SIN(M251*$A$10) + (0.019993 - 0.000101*L251)*SIN(2*M251*$A$10) + 0.00029*SIN(3*M251*$A$10),360)</f>
        <v>358.30583076513</v>
      </c>
      <c r="P251" s="6" t="n">
        <f aca="false">MOD(N251+O251,360)</f>
        <v>164.983881246937</v>
      </c>
      <c r="Q251" s="31" t="n">
        <f aca="false">COS(P251*$A$10)</f>
        <v>-0.965852975717762</v>
      </c>
      <c r="R251" s="7" t="n">
        <f aca="false">COS((23.4393-46.815*L251/3600)*$A$10)*SIN(P251*$A$10)</f>
        <v>0.237716427430228</v>
      </c>
      <c r="S251" s="7" t="n">
        <f aca="false">SIN((23.4393-46.815*L251/3600)*$A$10)*SIN(P251*$A$10)</f>
        <v>0.103048189828607</v>
      </c>
      <c r="T251" s="31" t="n">
        <f aca="false">SQRT(1-S251^2)</f>
        <v>0.994676364740335</v>
      </c>
      <c r="U251" s="6" t="n">
        <f aca="false">ATAN(S251/T251)/$A$10</f>
        <v>5.91472604151342</v>
      </c>
      <c r="V251" s="6" t="n">
        <f aca="false">IF(2*ATAN(R251/(Q251+T251))/$A$10&gt;0, 2*ATAN(R251/(Q251+T251))/$A$10, 2*ATAN(R251/(Q251+T251))/$A$10+360)</f>
        <v>166.173138730411</v>
      </c>
      <c r="W251" s="6" t="n">
        <f aca="false"> MOD(280.46061837 + 360.98564736629*(J251-2451545) + 0.000387933*L251^2 - L251^3/3871000010  + $B$7,360)</f>
        <v>211.672273964155</v>
      </c>
      <c r="X251" s="6" t="n">
        <f aca="false">IF(W251-V251&gt;0,W251-V251,W251-V251+360)</f>
        <v>45.4991352337443</v>
      </c>
      <c r="Y251" s="31" t="n">
        <f aca="false">SIN($A$10*$B$5)*SIN(U251*$A$10) +COS($A$10*$B$5)* COS(U251*$A$10)*COS(X251*$A$10)</f>
        <v>0.527083678362938</v>
      </c>
      <c r="Z251" s="6" t="n">
        <f aca="false">SIN($A$10*X251)</f>
        <v>0.713239870236505</v>
      </c>
      <c r="AA251" s="6" t="n">
        <f aca="false">COS($A$10*X251)*SIN($A$10*$B$5) - TAN($A$10*U251)*COS($A$10*$B$5)</f>
        <v>0.470343279120476</v>
      </c>
      <c r="AB251" s="6" t="n">
        <f aca="false">IF(OR(AND(Z251*AA251&gt;0), AND(Z251&lt;0,AA251&gt;0)), MOD(ATAN2(AA251,Z251)/$A$10+360,360),  ATAN2(AA251,Z251)/$A$10)</f>
        <v>56.597299389624</v>
      </c>
      <c r="AC251" s="16" t="n">
        <f aca="false">P251-P250</f>
        <v>0.97024508842685</v>
      </c>
      <c r="AD251" s="17" t="n">
        <f aca="false">(100013989+1670700*COS(3.0984635 + 6283.07585*L251/10)+13956*COS(3.05525 + 12566.1517*L251/10)+3084*COS(5.1985 + 77713.7715*L251/10) +1628*COS(1.1739 + 5753.3849*L251/10)+1576*COS(2.8469 + 7860.4194*L251/10)+925*COS(5.453 + 11506.77*L251/10)+542*COS(4.564 + 3930.21*L251/10)+472*COS(3.661 + 5884.927*L251/10)+346*COS(0.964 + 5507.553*L251/10)+329*COS(5.9 + 5223.694*L251/10)+307*COS(0.299 + 5573.143*L251/10)+243*COS(4.273 + 11790.629*L251/10)+212*COS(5.847 + 1577.344*L251/10)+186*COS(5.022 + 10977.079*L251/10)+175*COS(3.012 + 18849.228*L251/10)+110*COS(5.055 + 5486.778*L251/10)+98*COS(0.89 + 6069.78*L251/10)+86*COS(5.69 + 15720.84*L251/10)+86*COS(1.27 + 161000.69*L251/10)+65*COS(0.27 + 17260.15*L251/10)+63*COS(0.92 + 529.69*L251/10)+57*COS(2.01 + 83996.85*L251/10)+56*COS(5.24 + 71430.7*L251/10)+49*COS(3.25 + 2544.31*L251/10)+47*COS(2.58 + 775.52*L251/10)+45*COS(5.54 + 9437.76*L251/10)+43*COS(6.01 + 6275.96*L251/10)+39*COS(5.36 + 4694*L251/10)+38*COS(2.39 + 8827.39*L251/10)+37*COS(0.83 + 19651.05*L251/10)+37*COS(4.9 + 12139.55*L251/10)+36*COS(1.67 + 12036.46*L251/10)+35*COS(1.84 + 2942.46*L251/10)+33*COS(0.24 + 7084.9*L251/10)+32*COS(0.18 + 5088.63*L251/10)+32*COS(1.78 + 398.15*L251/10)+28*COS(1.21 + 6286.6*L251/10)+28*COS(1.9 + 6279.55*L251/10)+26*COS(4.59 + 10447.39*L251/10) +24.6*COS(3.787 + 8429.241*L251/10)+23.6*COS(0.269 + 796.3*L251/10)+27.8*COS(1.899 + 6279.55*L251/10)+23.9*COS(4.996 + 5856.48*L251/10)+20.3*COS(4.653 + 2146.165*L251/10))/100000000 + (103019*COS(1.10749 + 6283.07585*L251/10) +1721*COS(1.0644 + 12566.1517*L251/10) +702*COS(3.142 + 0*L251/10) +32*COS(1.02 + 18849.23*L251/10) +31*COS(2.84 + 5507.55*L251/10) +25*COS(1.32 + 5223.69*L251/10) +18*COS(1.42 + 1577.34*L251/10) +10*COS(5.91 + 10977.08*L251/10) +9*COS(1.42 + 6275.96*L251/10) +9*COS(0.27 + 5486.78*L251/10))*L251/1000000000  + (4359*COS(5.7846 + 6283.0758*L251/10)*L251^2+124*COS(5.579 + 12566.152*L251/10)*L251^2)/10000000000</f>
        <v>1.0077115848478</v>
      </c>
      <c r="AE251" s="10" t="n">
        <f aca="false">2*959.63/AD251</f>
        <v>1904.57272582599</v>
      </c>
      <c r="AF251" s="0"/>
      <c r="AG251" s="0"/>
    </row>
    <row r="252" customFormat="false" ht="12.8" hidden="false" customHeight="false" outlineLevel="0" collapsed="false">
      <c r="D252" s="28" t="n">
        <f aca="false">K252-INT(275*E252/9)+IF($A$8="leap year",1,2)*INT((E252+9)/12)+30</f>
        <v>8</v>
      </c>
      <c r="E252" s="28" t="n">
        <f aca="false">IF(K252&lt;32,1,INT(9*(IF($A$8="leap year",1,2)+K252)/275+0.98))</f>
        <v>9</v>
      </c>
      <c r="F252" s="20" t="n">
        <f aca="false">ASIN(Y252)*180/PI()</f>
        <v>31.4460741610319</v>
      </c>
      <c r="G252" s="21" t="n">
        <f aca="false">F252+1.02/(TAN($A$10*(F252+10.3/(F252+5.11)))*60)</f>
        <v>31.4735696221398</v>
      </c>
      <c r="H252" s="21" t="n">
        <f aca="false">IF(X252&gt;180,AB252-180,AB252+180)</f>
        <v>236.444301654914</v>
      </c>
      <c r="I252" s="13" t="n">
        <f aca="false">IF(ABS(4*(N252-0.0057183-V252))&lt;20,4*(N252-0.0057183-V252),4*(N252-0.0057183-V252-360))</f>
        <v>2.34092100621012</v>
      </c>
      <c r="J252" s="29" t="n">
        <f aca="false">INT(365.25*(IF(E252&gt;2,$A$5,$A$5-1)+4716))+INT(30.6001*(IF(E252&lt;3,E252+12,E252)+1))+D252+$C$2/24+2-INT(IF(E252&gt;2,$A$5,$A$5-1)/100)+INT(INT(IF(E252&gt;2,$A$5,$A$5-1)/100)/4)-1524.5</f>
        <v>2459831.125</v>
      </c>
      <c r="K252" s="7" t="n">
        <v>251</v>
      </c>
      <c r="L252" s="30" t="n">
        <f aca="false">(J252-2451545)/36525</f>
        <v>0.22686173853525</v>
      </c>
      <c r="M252" s="6" t="n">
        <f aca="false">MOD(357.5291 + 35999.0503*L252 - 0.0001559*L252^2 - 0.00000048*L252^3,360)</f>
        <v>244.336228646716</v>
      </c>
      <c r="N252" s="6" t="n">
        <f aca="false">MOD(280.46645 + 36000.76983*L252 + 0.0003032*L252^2,360)</f>
        <v>167.663697845735</v>
      </c>
      <c r="O252" s="6" t="n">
        <f aca="false"> MOD((1.9146 - 0.004817*L252 - 0.000014*L252^2)*SIN(M252*$A$10) + (0.019993 - 0.000101*L252)*SIN(2*M252*$A$10) + 0.00029*SIN(3*M252*$A$10),360)</f>
        <v>358.290915465639</v>
      </c>
      <c r="P252" s="6" t="n">
        <f aca="false">MOD(N252+O252,360)</f>
        <v>165.954613311375</v>
      </c>
      <c r="Q252" s="31" t="n">
        <f aca="false">COS(P252*$A$10)</f>
        <v>-0.970103784126302</v>
      </c>
      <c r="R252" s="7" t="n">
        <f aca="false">COS((23.4393-46.815*L252/3600)*$A$10)*SIN(P252*$A$10)</f>
        <v>0.22266907761418</v>
      </c>
      <c r="S252" s="7" t="n">
        <f aca="false">SIN((23.4393-46.815*L252/3600)*$A$10)*SIN(P252*$A$10)</f>
        <v>0.0965252811354562</v>
      </c>
      <c r="T252" s="31" t="n">
        <f aca="false">SQRT(1-S252^2)</f>
        <v>0.99533053309025</v>
      </c>
      <c r="U252" s="6" t="n">
        <f aca="false">ATAN(S252/T252)/$A$10</f>
        <v>5.53911548439448</v>
      </c>
      <c r="V252" s="6" t="n">
        <f aca="false">IF(2*ATAN(R252/(Q252+T252))/$A$10&gt;0, 2*ATAN(R252/(Q252+T252))/$A$10, 2*ATAN(R252/(Q252+T252))/$A$10+360)</f>
        <v>167.072749294183</v>
      </c>
      <c r="W252" s="6" t="n">
        <f aca="false"> MOD(280.46061837 + 360.98564736629*(J252-2451545) + 0.000387933*L252^2 - L252^3/3871000010  + $B$7,360)</f>
        <v>212.657921335194</v>
      </c>
      <c r="X252" s="6" t="n">
        <f aca="false">IF(W252-V252&gt;0,W252-V252,W252-V252+360)</f>
        <v>45.5851720410114</v>
      </c>
      <c r="Y252" s="31" t="n">
        <f aca="false">SIN($A$10*$B$5)*SIN(U252*$A$10) +COS($A$10*$B$5)* COS(U252*$A$10)*COS(X252*$A$10)</f>
        <v>0.521695842608383</v>
      </c>
      <c r="Z252" s="6" t="n">
        <f aca="false">SIN($A$10*X252)</f>
        <v>0.714291585141033</v>
      </c>
      <c r="AA252" s="6" t="n">
        <f aca="false">COS($A$10*X252)*SIN($A$10*$B$5) - TAN($A$10*U252)*COS($A$10*$B$5)</f>
        <v>0.473778507978732</v>
      </c>
      <c r="AB252" s="6" t="n">
        <f aca="false">IF(OR(AND(Z252*AA252&gt;0), AND(Z252&lt;0,AA252&gt;0)), MOD(ATAN2(AA252,Z252)/$A$10+360,360),  ATAN2(AA252,Z252)/$A$10)</f>
        <v>56.4443016549136</v>
      </c>
      <c r="AC252" s="16" t="n">
        <f aca="false">P252-P251</f>
        <v>0.970732064437584</v>
      </c>
      <c r="AD252" s="17" t="n">
        <f aca="false">(100013989+1670700*COS(3.0984635 + 6283.07585*L252/10)+13956*COS(3.05525 + 12566.1517*L252/10)+3084*COS(5.1985 + 77713.7715*L252/10) +1628*COS(1.1739 + 5753.3849*L252/10)+1576*COS(2.8469 + 7860.4194*L252/10)+925*COS(5.453 + 11506.77*L252/10)+542*COS(4.564 + 3930.21*L252/10)+472*COS(3.661 + 5884.927*L252/10)+346*COS(0.964 + 5507.553*L252/10)+329*COS(5.9 + 5223.694*L252/10)+307*COS(0.299 + 5573.143*L252/10)+243*COS(4.273 + 11790.629*L252/10)+212*COS(5.847 + 1577.344*L252/10)+186*COS(5.022 + 10977.079*L252/10)+175*COS(3.012 + 18849.228*L252/10)+110*COS(5.055 + 5486.778*L252/10)+98*COS(0.89 + 6069.78*L252/10)+86*COS(5.69 + 15720.84*L252/10)+86*COS(1.27 + 161000.69*L252/10)+65*COS(0.27 + 17260.15*L252/10)+63*COS(0.92 + 529.69*L252/10)+57*COS(2.01 + 83996.85*L252/10)+56*COS(5.24 + 71430.7*L252/10)+49*COS(3.25 + 2544.31*L252/10)+47*COS(2.58 + 775.52*L252/10)+45*COS(5.54 + 9437.76*L252/10)+43*COS(6.01 + 6275.96*L252/10)+39*COS(5.36 + 4694*L252/10)+38*COS(2.39 + 8827.39*L252/10)+37*COS(0.83 + 19651.05*L252/10)+37*COS(4.9 + 12139.55*L252/10)+36*COS(1.67 + 12036.46*L252/10)+35*COS(1.84 + 2942.46*L252/10)+33*COS(0.24 + 7084.9*L252/10)+32*COS(0.18 + 5088.63*L252/10)+32*COS(1.78 + 398.15*L252/10)+28*COS(1.21 + 6286.6*L252/10)+28*COS(1.9 + 6279.55*L252/10)+26*COS(4.59 + 10447.39*L252/10) +24.6*COS(3.787 + 8429.241*L252/10)+23.6*COS(0.269 + 796.3*L252/10)+27.8*COS(1.899 + 6279.55*L252/10)+23.9*COS(4.996 + 5856.48*L252/10)+20.3*COS(4.653 + 2146.165*L252/10))/100000000 + (103019*COS(1.10749 + 6283.07585*L252/10) +1721*COS(1.0644 + 12566.1517*L252/10) +702*COS(3.142 + 0*L252/10) +32*COS(1.02 + 18849.23*L252/10) +31*COS(2.84 + 5507.55*L252/10) +25*COS(1.32 + 5223.69*L252/10) +18*COS(1.42 + 1577.34*L252/10) +10*COS(5.91 + 10977.08*L252/10) +9*COS(1.42 + 6275.96*L252/10) +9*COS(0.27 + 5486.78*L252/10))*L252/1000000000  + (4359*COS(5.7846 + 6283.0758*L252/10)*L252^2+124*COS(5.579 + 12566.152*L252/10)*L252^2)/10000000000</f>
        <v>1.00745426488782</v>
      </c>
      <c r="AE252" s="10" t="n">
        <f aca="false">2*959.63/AD252</f>
        <v>1905.0591842139</v>
      </c>
      <c r="AF252" s="0"/>
      <c r="AG252" s="0"/>
    </row>
    <row r="253" customFormat="false" ht="12.8" hidden="false" customHeight="false" outlineLevel="0" collapsed="false">
      <c r="D253" s="28" t="n">
        <f aca="false">K253-INT(275*E253/9)+IF($A$8="leap year",1,2)*INT((E253+9)/12)+30</f>
        <v>9</v>
      </c>
      <c r="E253" s="28" t="n">
        <f aca="false">IF(K253&lt;32,1,INT(9*(IF($A$8="leap year",1,2)+K253)/275+0.98))</f>
        <v>9</v>
      </c>
      <c r="F253" s="20" t="n">
        <f aca="false">ASIN(Y253)*180/PI()</f>
        <v>31.0816243400676</v>
      </c>
      <c r="G253" s="21" t="n">
        <f aca="false">F253+1.02/(TAN($A$10*(F253+10.3/(F253+5.11)))*60)</f>
        <v>31.1095117687532</v>
      </c>
      <c r="H253" s="21" t="n">
        <f aca="false">IF(X253&gt;180,AB253-180,AB253+180)</f>
        <v>236.292306418989</v>
      </c>
      <c r="I253" s="13" t="n">
        <f aca="false">IF(ABS(4*(N253-0.0057183-V253))&lt;20,4*(N253-0.0057183-V253),4*(N253-0.0057183-V253-360))</f>
        <v>2.68782947684929</v>
      </c>
      <c r="J253" s="29" t="n">
        <f aca="false">INT(365.25*(IF(E253&gt;2,$A$5,$A$5-1)+4716))+INT(30.6001*(IF(E253&lt;3,E253+12,E253)+1))+D253+$C$2/24+2-INT(IF(E253&gt;2,$A$5,$A$5-1)/100)+INT(INT(IF(E253&gt;2,$A$5,$A$5-1)/100)/4)-1524.5</f>
        <v>2459832.125</v>
      </c>
      <c r="K253" s="7" t="n">
        <v>252</v>
      </c>
      <c r="L253" s="30" t="n">
        <f aca="false">(J253-2451545)/36525</f>
        <v>0.226889117043121</v>
      </c>
      <c r="M253" s="6" t="n">
        <f aca="false">MOD(357.5291 + 35999.0503*L253 - 0.0001559*L253^2 - 0.00000048*L253^3,360)</f>
        <v>245.321828926775</v>
      </c>
      <c r="N253" s="6" t="n">
        <f aca="false">MOD(280.46645 + 36000.76983*L253 + 0.0003032*L253^2,360)</f>
        <v>168.649345209667</v>
      </c>
      <c r="O253" s="6" t="n">
        <f aca="false"> MOD((1.9146 - 0.004817*L253 - 0.000014*L253^2)*SIN(M253*$A$10) + (0.019993 - 0.000101*L253)*SIN(2*M253*$A$10) + 0.00029*SIN(3*M253*$A$10),360)</f>
        <v>358.276491893645</v>
      </c>
      <c r="P253" s="6" t="n">
        <f aca="false">MOD(N253+O253,360)</f>
        <v>166.925837103313</v>
      </c>
      <c r="Q253" s="31" t="n">
        <f aca="false">COS(P253*$A$10)</f>
        <v>-0.974078074959179</v>
      </c>
      <c r="R253" s="7" t="n">
        <f aca="false">COS((23.4393-46.815*L253/3600)*$A$10)*SIN(P253*$A$10)</f>
        <v>0.207550142560328</v>
      </c>
      <c r="S253" s="7" t="n">
        <f aca="false">SIN((23.4393-46.815*L253/3600)*$A$10)*SIN(P253*$A$10)</f>
        <v>0.0899713410315017</v>
      </c>
      <c r="T253" s="31" t="n">
        <f aca="false">SQRT(1-S253^2)</f>
        <v>0.99594435476737</v>
      </c>
      <c r="U253" s="6" t="n">
        <f aca="false">ATAN(S253/T253)/$A$10</f>
        <v>5.16195836412105</v>
      </c>
      <c r="V253" s="6" t="n">
        <f aca="false">IF(2*ATAN(R253/(Q253+T253))/$A$10&gt;0, 2*ATAN(R253/(Q253+T253))/$A$10, 2*ATAN(R253/(Q253+T253))/$A$10+360)</f>
        <v>167.971669540455</v>
      </c>
      <c r="W253" s="6" t="n">
        <f aca="false"> MOD(280.46061837 + 360.98564736629*(J253-2451545) + 0.000387933*L253^2 - L253^3/3871000010  + $B$7,360)</f>
        <v>213.643568706233</v>
      </c>
      <c r="X253" s="6" t="n">
        <f aca="false">IF(W253-V253&gt;0,W253-V253,W253-V253+360)</f>
        <v>45.6718991657779</v>
      </c>
      <c r="Y253" s="31" t="n">
        <f aca="false">SIN($A$10*$B$5)*SIN(U253*$A$10) +COS($A$10*$B$5)* COS(U253*$A$10)*COS(X253*$A$10)</f>
        <v>0.51625868395071</v>
      </c>
      <c r="Z253" s="6" t="n">
        <f aca="false">SIN($A$10*X253)</f>
        <v>0.715350108410688</v>
      </c>
      <c r="AA253" s="6" t="n">
        <f aca="false">COS($A$10*X253)*SIN($A$10*$B$5) - TAN($A$10*U253)*COS($A$10*$B$5)</f>
        <v>0.47721800927316</v>
      </c>
      <c r="AB253" s="6" t="n">
        <f aca="false">IF(OR(AND(Z253*AA253&gt;0), AND(Z253&lt;0,AA253&gt;0)), MOD(ATAN2(AA253,Z253)/$A$10+360,360),  ATAN2(AA253,Z253)/$A$10)</f>
        <v>56.2923064189885</v>
      </c>
      <c r="AC253" s="16" t="n">
        <f aca="false">P253-P252</f>
        <v>0.971223791937973</v>
      </c>
      <c r="AD253" s="17" t="n">
        <f aca="false">(100013989+1670700*COS(3.0984635 + 6283.07585*L253/10)+13956*COS(3.05525 + 12566.1517*L253/10)+3084*COS(5.1985 + 77713.7715*L253/10) +1628*COS(1.1739 + 5753.3849*L253/10)+1576*COS(2.8469 + 7860.4194*L253/10)+925*COS(5.453 + 11506.77*L253/10)+542*COS(4.564 + 3930.21*L253/10)+472*COS(3.661 + 5884.927*L253/10)+346*COS(0.964 + 5507.553*L253/10)+329*COS(5.9 + 5223.694*L253/10)+307*COS(0.299 + 5573.143*L253/10)+243*COS(4.273 + 11790.629*L253/10)+212*COS(5.847 + 1577.344*L253/10)+186*COS(5.022 + 10977.079*L253/10)+175*COS(3.012 + 18849.228*L253/10)+110*COS(5.055 + 5486.778*L253/10)+98*COS(0.89 + 6069.78*L253/10)+86*COS(5.69 + 15720.84*L253/10)+86*COS(1.27 + 161000.69*L253/10)+65*COS(0.27 + 17260.15*L253/10)+63*COS(0.92 + 529.69*L253/10)+57*COS(2.01 + 83996.85*L253/10)+56*COS(5.24 + 71430.7*L253/10)+49*COS(3.25 + 2544.31*L253/10)+47*COS(2.58 + 775.52*L253/10)+45*COS(5.54 + 9437.76*L253/10)+43*COS(6.01 + 6275.96*L253/10)+39*COS(5.36 + 4694*L253/10)+38*COS(2.39 + 8827.39*L253/10)+37*COS(0.83 + 19651.05*L253/10)+37*COS(4.9 + 12139.55*L253/10)+36*COS(1.67 + 12036.46*L253/10)+35*COS(1.84 + 2942.46*L253/10)+33*COS(0.24 + 7084.9*L253/10)+32*COS(0.18 + 5088.63*L253/10)+32*COS(1.78 + 398.15*L253/10)+28*COS(1.21 + 6286.6*L253/10)+28*COS(1.9 + 6279.55*L253/10)+26*COS(4.59 + 10447.39*L253/10) +24.6*COS(3.787 + 8429.241*L253/10)+23.6*COS(0.269 + 796.3*L253/10)+27.8*COS(1.899 + 6279.55*L253/10)+23.9*COS(4.996 + 5856.48*L253/10)+20.3*COS(4.653 + 2146.165*L253/10))/100000000 + (103019*COS(1.10749 + 6283.07585*L253/10) +1721*COS(1.0644 + 12566.1517*L253/10) +702*COS(3.142 + 0*L253/10) +32*COS(1.02 + 18849.23*L253/10) +31*COS(2.84 + 5507.55*L253/10) +25*COS(1.32 + 5223.69*L253/10) +18*COS(1.42 + 1577.34*L253/10) +10*COS(5.91 + 10977.08*L253/10) +9*COS(1.42 + 6275.96*L253/10) +9*COS(0.27 + 5486.78*L253/10))*L253/1000000000  + (4359*COS(5.7846 + 6283.0758*L253/10)*L253^2+124*COS(5.579 + 12566.152*L253/10)*L253^2)/10000000000</f>
        <v>1.00719612303814</v>
      </c>
      <c r="AE253" s="10" t="n">
        <f aca="false">2*959.63/AD253</f>
        <v>1905.54744612269</v>
      </c>
      <c r="AF253" s="0"/>
      <c r="AG253" s="0"/>
    </row>
    <row r="254" customFormat="false" ht="12.8" hidden="false" customHeight="false" outlineLevel="0" collapsed="false">
      <c r="D254" s="28" t="n">
        <f aca="false">K254-INT(275*E254/9)+IF($A$8="leap year",1,2)*INT((E254+9)/12)+30</f>
        <v>10</v>
      </c>
      <c r="E254" s="28" t="n">
        <f aca="false">IF(K254&lt;32,1,INT(9*(IF($A$8="leap year",1,2)+K254)/275+0.98))</f>
        <v>9</v>
      </c>
      <c r="F254" s="20" t="n">
        <f aca="false">ASIN(Y254)*180/PI()</f>
        <v>30.7153965950471</v>
      </c>
      <c r="G254" s="21" t="n">
        <f aca="false">F254+1.02/(TAN($A$10*(F254+10.3/(F254+5.11)))*60)</f>
        <v>30.7436861003955</v>
      </c>
      <c r="H254" s="21" t="n">
        <f aca="false">IF(X254&gt;180,AB254-180,AB254+180)</f>
        <v>236.141272417418</v>
      </c>
      <c r="I254" s="13" t="n">
        <f aca="false">IF(ABS(4*(N254-0.0057183-V254))&lt;20,4*(N254-0.0057183-V254),4*(N254-0.0057183-V254-360))</f>
        <v>3.03718447125163</v>
      </c>
      <c r="J254" s="29" t="n">
        <f aca="false">INT(365.25*(IF(E254&gt;2,$A$5,$A$5-1)+4716))+INT(30.6001*(IF(E254&lt;3,E254+12,E254)+1))+D254+$C$2/24+2-INT(IF(E254&gt;2,$A$5,$A$5-1)/100)+INT(INT(IF(E254&gt;2,$A$5,$A$5-1)/100)/4)-1524.5</f>
        <v>2459833.125</v>
      </c>
      <c r="K254" s="7" t="n">
        <v>253</v>
      </c>
      <c r="L254" s="30" t="n">
        <f aca="false">(J254-2451545)/36525</f>
        <v>0.226916495550992</v>
      </c>
      <c r="M254" s="6" t="n">
        <f aca="false">MOD(357.5291 + 35999.0503*L254 - 0.0001559*L254^2 - 0.00000048*L254^3,360)</f>
        <v>246.307429206834</v>
      </c>
      <c r="N254" s="6" t="n">
        <f aca="false">MOD(280.46645 + 36000.76983*L254 + 0.0003032*L254^2,360)</f>
        <v>169.634992573599</v>
      </c>
      <c r="O254" s="6" t="n">
        <f aca="false"> MOD((1.9146 - 0.004817*L254 - 0.000014*L254^2)*SIN(M254*$A$10) + (0.019993 - 0.000101*L254)*SIN(2*M254*$A$10) + 0.00029*SIN(3*M254*$A$10),360)</f>
        <v>358.262564671917</v>
      </c>
      <c r="P254" s="6" t="n">
        <f aca="false">MOD(N254+O254,360)</f>
        <v>167.897557245516</v>
      </c>
      <c r="Q254" s="31" t="n">
        <f aca="false">COS(P254*$A$10)</f>
        <v>-0.9777742989694</v>
      </c>
      <c r="R254" s="7" t="n">
        <f aca="false">COS((23.4393-46.815*L254/3600)*$A$10)*SIN(P254*$A$10)</f>
        <v>0.192363800157695</v>
      </c>
      <c r="S254" s="7" t="n">
        <f aca="false">SIN((23.4393-46.815*L254/3600)*$A$10)*SIN(P254*$A$10)</f>
        <v>0.0833881806000611</v>
      </c>
      <c r="T254" s="31" t="n">
        <f aca="false">SQRT(1-S254^2)</f>
        <v>0.996517140513003</v>
      </c>
      <c r="U254" s="6" t="n">
        <f aca="false">ATAN(S254/T254)/$A$10</f>
        <v>4.78334534003791</v>
      </c>
      <c r="V254" s="6" t="n">
        <f aca="false">IF(2*ATAN(R254/(Q254+T254))/$A$10&gt;0, 2*ATAN(R254/(Q254+T254))/$A$10, 2*ATAN(R254/(Q254+T254))/$A$10+360)</f>
        <v>168.869978155787</v>
      </c>
      <c r="W254" s="6" t="n">
        <f aca="false"> MOD(280.46061837 + 360.98564736629*(J254-2451545) + 0.000387933*L254^2 - L254^3/3871000010  + $B$7,360)</f>
        <v>214.629216077272</v>
      </c>
      <c r="X254" s="6" t="n">
        <f aca="false">IF(W254-V254&gt;0,W254-V254,W254-V254+360)</f>
        <v>45.7592379214853</v>
      </c>
      <c r="Y254" s="31" t="n">
        <f aca="false">SIN($A$10*$B$5)*SIN(U254*$A$10) +COS($A$10*$B$5)* COS(U254*$A$10)*COS(X254*$A$10)</f>
        <v>0.510773960075985</v>
      </c>
      <c r="Z254" s="6" t="n">
        <f aca="false">SIN($A$10*X254)</f>
        <v>0.716414440367014</v>
      </c>
      <c r="AA254" s="6" t="n">
        <f aca="false">COS($A$10*X254)*SIN($A$10*$B$5) - TAN($A$10*U254)*COS($A$10*$B$5)</f>
        <v>0.480661799996226</v>
      </c>
      <c r="AB254" s="6" t="n">
        <f aca="false">IF(OR(AND(Z254*AA254&gt;0), AND(Z254&lt;0,AA254&gt;0)), MOD(ATAN2(AA254,Z254)/$A$10+360,360),  ATAN2(AA254,Z254)/$A$10)</f>
        <v>56.1412724174177</v>
      </c>
      <c r="AC254" s="16" t="n">
        <f aca="false">P254-P253</f>
        <v>0.971720142203708</v>
      </c>
      <c r="AD254" s="17" t="n">
        <f aca="false">(100013989+1670700*COS(3.0984635 + 6283.07585*L254/10)+13956*COS(3.05525 + 12566.1517*L254/10)+3084*COS(5.1985 + 77713.7715*L254/10) +1628*COS(1.1739 + 5753.3849*L254/10)+1576*COS(2.8469 + 7860.4194*L254/10)+925*COS(5.453 + 11506.77*L254/10)+542*COS(4.564 + 3930.21*L254/10)+472*COS(3.661 + 5884.927*L254/10)+346*COS(0.964 + 5507.553*L254/10)+329*COS(5.9 + 5223.694*L254/10)+307*COS(0.299 + 5573.143*L254/10)+243*COS(4.273 + 11790.629*L254/10)+212*COS(5.847 + 1577.344*L254/10)+186*COS(5.022 + 10977.079*L254/10)+175*COS(3.012 + 18849.228*L254/10)+110*COS(5.055 + 5486.778*L254/10)+98*COS(0.89 + 6069.78*L254/10)+86*COS(5.69 + 15720.84*L254/10)+86*COS(1.27 + 161000.69*L254/10)+65*COS(0.27 + 17260.15*L254/10)+63*COS(0.92 + 529.69*L254/10)+57*COS(2.01 + 83996.85*L254/10)+56*COS(5.24 + 71430.7*L254/10)+49*COS(3.25 + 2544.31*L254/10)+47*COS(2.58 + 775.52*L254/10)+45*COS(5.54 + 9437.76*L254/10)+43*COS(6.01 + 6275.96*L254/10)+39*COS(5.36 + 4694*L254/10)+38*COS(2.39 + 8827.39*L254/10)+37*COS(0.83 + 19651.05*L254/10)+37*COS(4.9 + 12139.55*L254/10)+36*COS(1.67 + 12036.46*L254/10)+35*COS(1.84 + 2942.46*L254/10)+33*COS(0.24 + 7084.9*L254/10)+32*COS(0.18 + 5088.63*L254/10)+32*COS(1.78 + 398.15*L254/10)+28*COS(1.21 + 6286.6*L254/10)+28*COS(1.9 + 6279.55*L254/10)+26*COS(4.59 + 10447.39*L254/10) +24.6*COS(3.787 + 8429.241*L254/10)+23.6*COS(0.269 + 796.3*L254/10)+27.8*COS(1.899 + 6279.55*L254/10)+23.9*COS(4.996 + 5856.48*L254/10)+20.3*COS(4.653 + 2146.165*L254/10))/100000000 + (103019*COS(1.10749 + 6283.07585*L254/10) +1721*COS(1.0644 + 12566.1517*L254/10) +702*COS(3.142 + 0*L254/10) +32*COS(1.02 + 18849.23*L254/10) +31*COS(2.84 + 5507.55*L254/10) +25*COS(1.32 + 5223.69*L254/10) +18*COS(1.42 + 1577.34*L254/10) +10*COS(5.91 + 10977.08*L254/10) +9*COS(1.42 + 6275.96*L254/10) +9*COS(0.27 + 5486.78*L254/10))*L254/1000000000  + (4359*COS(5.7846 + 6283.0758*L254/10)*L254^2+124*COS(5.579 + 12566.152*L254/10)*L254^2)/10000000000</f>
        <v>1.00693731181699</v>
      </c>
      <c r="AE254" s="10" t="n">
        <f aca="false">2*959.63/AD254</f>
        <v>1906.03722543239</v>
      </c>
      <c r="AF254" s="0"/>
      <c r="AG254" s="0"/>
    </row>
    <row r="255" customFormat="false" ht="12.8" hidden="false" customHeight="false" outlineLevel="0" collapsed="false">
      <c r="D255" s="28" t="n">
        <f aca="false">K255-INT(275*E255/9)+IF($A$8="leap year",1,2)*INT((E255+9)/12)+30</f>
        <v>11</v>
      </c>
      <c r="E255" s="28" t="n">
        <f aca="false">IF(K255&lt;32,1,INT(9*(IF($A$8="leap year",1,2)+K255)/275+0.98))</f>
        <v>9</v>
      </c>
      <c r="F255" s="20" t="n">
        <f aca="false">ASIN(Y255)*180/PI()</f>
        <v>30.3475159162603</v>
      </c>
      <c r="G255" s="21" t="n">
        <f aca="false">F255+1.02/(TAN($A$10*(F255+10.3/(F255+5.11)))*60)</f>
        <v>30.3762178786586</v>
      </c>
      <c r="H255" s="21" t="n">
        <f aca="false">IF(X255&gt;180,AB255-180,AB255+180)</f>
        <v>235.991156917847</v>
      </c>
      <c r="I255" s="13" t="n">
        <f aca="false">IF(ABS(4*(N255-0.0057183-V255))&lt;20,4*(N255-0.0057183-V255),4*(N255-0.0057183-V255-360))</f>
        <v>3.38866809728074</v>
      </c>
      <c r="J255" s="29" t="n">
        <f aca="false">INT(365.25*(IF(E255&gt;2,$A$5,$A$5-1)+4716))+INT(30.6001*(IF(E255&lt;3,E255+12,E255)+1))+D255+$C$2/24+2-INT(IF(E255&gt;2,$A$5,$A$5-1)/100)+INT(INT(IF(E255&gt;2,$A$5,$A$5-1)/100)/4)-1524.5</f>
        <v>2459834.125</v>
      </c>
      <c r="K255" s="7" t="n">
        <v>254</v>
      </c>
      <c r="L255" s="30" t="n">
        <f aca="false">(J255-2451545)/36525</f>
        <v>0.226943874058864</v>
      </c>
      <c r="M255" s="6" t="n">
        <f aca="false">MOD(357.5291 + 35999.0503*L255 - 0.0001559*L255^2 - 0.00000048*L255^3,360)</f>
        <v>247.293029486895</v>
      </c>
      <c r="N255" s="6" t="n">
        <f aca="false">MOD(280.46645 + 36000.76983*L255 + 0.0003032*L255^2,360)</f>
        <v>170.620639937531</v>
      </c>
      <c r="O255" s="6" t="n">
        <f aca="false"> MOD((1.9146 - 0.004817*L255 - 0.000014*L255^2)*SIN(M255*$A$10) + (0.019993 - 0.000101*L255)*SIN(2*M255*$A$10) + 0.00029*SIN(3*M255*$A$10),360)</f>
        <v>358.249138292773</v>
      </c>
      <c r="P255" s="6" t="n">
        <f aca="false">MOD(N255+O255,360)</f>
        <v>168.869778230304</v>
      </c>
      <c r="Q255" s="31" t="n">
        <f aca="false">COS(P255*$A$10)</f>
        <v>-0.981190978043733</v>
      </c>
      <c r="R255" s="7" t="n">
        <f aca="false">COS((23.4393-46.815*L255/3600)*$A$10)*SIN(P255*$A$10)</f>
        <v>0.177114259668636</v>
      </c>
      <c r="S255" s="7" t="n">
        <f aca="false">SIN((23.4393-46.815*L255/3600)*$A$10)*SIN(P255*$A$10)</f>
        <v>0.0767776245244188</v>
      </c>
      <c r="T255" s="31" t="n">
        <f aca="false">SQRT(1-S255^2)</f>
        <v>0.997048241747804</v>
      </c>
      <c r="U255" s="6" t="n">
        <f aca="false">ATAN(S255/T255)/$A$10</f>
        <v>4.40336725801385</v>
      </c>
      <c r="V255" s="6" t="n">
        <f aca="false">IF(2*ATAN(R255/(Q255+T255))/$A$10&gt;0, 2*ATAN(R255/(Q255+T255))/$A$10, 2*ATAN(R255/(Q255+T255))/$A$10+360)</f>
        <v>169.767754613211</v>
      </c>
      <c r="W255" s="6" t="n">
        <f aca="false"> MOD(280.46061837 + 360.98564736629*(J255-2451545) + 0.000387933*L255^2 - L255^3/3871000010  + $B$7,360)</f>
        <v>215.614863448776</v>
      </c>
      <c r="X255" s="6" t="n">
        <f aca="false">IF(W255-V255&gt;0,W255-V255,W255-V255+360)</f>
        <v>45.8471088355651</v>
      </c>
      <c r="Y255" s="31" t="n">
        <f aca="false">SIN($A$10*$B$5)*SIN(U255*$A$10) +COS($A$10*$B$5)* COS(U255*$A$10)*COS(X255*$A$10)</f>
        <v>0.505243472098714</v>
      </c>
      <c r="Z255" s="6" t="n">
        <f aca="false">SIN($A$10*X255)</f>
        <v>0.717483577399584</v>
      </c>
      <c r="AA255" s="6" t="n">
        <f aca="false">COS($A$10*X255)*SIN($A$10*$B$5) - TAN($A$10*U255)*COS($A$10*$B$5)</f>
        <v>0.484109918613271</v>
      </c>
      <c r="AB255" s="6" t="n">
        <f aca="false">IF(OR(AND(Z255*AA255&gt;0), AND(Z255&lt;0,AA255&gt;0)), MOD(ATAN2(AA255,Z255)/$A$10+360,360),  ATAN2(AA255,Z255)/$A$10)</f>
        <v>55.9911569178465</v>
      </c>
      <c r="AC255" s="16" t="n">
        <f aca="false">P255-P254</f>
        <v>0.972220984788009</v>
      </c>
      <c r="AD255" s="17" t="n">
        <f aca="false">(100013989+1670700*COS(3.0984635 + 6283.07585*L255/10)+13956*COS(3.05525 + 12566.1517*L255/10)+3084*COS(5.1985 + 77713.7715*L255/10) +1628*COS(1.1739 + 5753.3849*L255/10)+1576*COS(2.8469 + 7860.4194*L255/10)+925*COS(5.453 + 11506.77*L255/10)+542*COS(4.564 + 3930.21*L255/10)+472*COS(3.661 + 5884.927*L255/10)+346*COS(0.964 + 5507.553*L255/10)+329*COS(5.9 + 5223.694*L255/10)+307*COS(0.299 + 5573.143*L255/10)+243*COS(4.273 + 11790.629*L255/10)+212*COS(5.847 + 1577.344*L255/10)+186*COS(5.022 + 10977.079*L255/10)+175*COS(3.012 + 18849.228*L255/10)+110*COS(5.055 + 5486.778*L255/10)+98*COS(0.89 + 6069.78*L255/10)+86*COS(5.69 + 15720.84*L255/10)+86*COS(1.27 + 161000.69*L255/10)+65*COS(0.27 + 17260.15*L255/10)+63*COS(0.92 + 529.69*L255/10)+57*COS(2.01 + 83996.85*L255/10)+56*COS(5.24 + 71430.7*L255/10)+49*COS(3.25 + 2544.31*L255/10)+47*COS(2.58 + 775.52*L255/10)+45*COS(5.54 + 9437.76*L255/10)+43*COS(6.01 + 6275.96*L255/10)+39*COS(5.36 + 4694*L255/10)+38*COS(2.39 + 8827.39*L255/10)+37*COS(0.83 + 19651.05*L255/10)+37*COS(4.9 + 12139.55*L255/10)+36*COS(1.67 + 12036.46*L255/10)+35*COS(1.84 + 2942.46*L255/10)+33*COS(0.24 + 7084.9*L255/10)+32*COS(0.18 + 5088.63*L255/10)+32*COS(1.78 + 398.15*L255/10)+28*COS(1.21 + 6286.6*L255/10)+28*COS(1.9 + 6279.55*L255/10)+26*COS(4.59 + 10447.39*L255/10) +24.6*COS(3.787 + 8429.241*L255/10)+23.6*COS(0.269 + 796.3*L255/10)+27.8*COS(1.899 + 6279.55*L255/10)+23.9*COS(4.996 + 5856.48*L255/10)+20.3*COS(4.653 + 2146.165*L255/10))/100000000 + (103019*COS(1.10749 + 6283.07585*L255/10) +1721*COS(1.0644 + 12566.1517*L255/10) +702*COS(3.142 + 0*L255/10) +32*COS(1.02 + 18849.23*L255/10) +31*COS(2.84 + 5507.55*L255/10) +25*COS(1.32 + 5223.69*L255/10) +18*COS(1.42 + 1577.34*L255/10) +10*COS(5.91 + 10977.08*L255/10) +9*COS(1.42 + 6275.96*L255/10) +9*COS(0.27 + 5486.78*L255/10))*L255/1000000000  + (4359*COS(5.7846 + 6283.0758*L255/10)*L255^2+124*COS(5.579 + 12566.152*L255/10)*L255^2)/10000000000</f>
        <v>1.00667789607129</v>
      </c>
      <c r="AE255" s="10" t="n">
        <f aca="false">2*959.63/AD255</f>
        <v>1906.52840147797</v>
      </c>
      <c r="AF255" s="0"/>
      <c r="AG255" s="0"/>
    </row>
    <row r="256" customFormat="false" ht="12.8" hidden="false" customHeight="false" outlineLevel="0" collapsed="false">
      <c r="D256" s="28" t="n">
        <f aca="false">K256-INT(275*E256/9)+IF($A$8="leap year",1,2)*INT((E256+9)/12)+30</f>
        <v>12</v>
      </c>
      <c r="E256" s="28" t="n">
        <f aca="false">IF(K256&lt;32,1,INT(9*(IF($A$8="leap year",1,2)+K256)/275+0.98))</f>
        <v>9</v>
      </c>
      <c r="F256" s="20" t="n">
        <f aca="false">ASIN(Y256)*180/PI()</f>
        <v>29.9781078590909</v>
      </c>
      <c r="G256" s="21" t="n">
        <f aca="false">F256+1.02/(TAN($A$10*(F256+10.3/(F256+5.11)))*60)</f>
        <v>30.0072329403348</v>
      </c>
      <c r="H256" s="21" t="n">
        <f aca="false">IF(X256&gt;180,AB256-180,AB256+180)</f>
        <v>235.841915863053</v>
      </c>
      <c r="I256" s="13" t="n">
        <f aca="false">IF(ABS(4*(N256-0.0057183-V256))&lt;20,4*(N256-0.0057183-V256),4*(N256-0.0057183-V256-360))</f>
        <v>3.74195951550746</v>
      </c>
      <c r="J256" s="29" t="n">
        <f aca="false">INT(365.25*(IF(E256&gt;2,$A$5,$A$5-1)+4716))+INT(30.6001*(IF(E256&lt;3,E256+12,E256)+1))+D256+$C$2/24+2-INT(IF(E256&gt;2,$A$5,$A$5-1)/100)+INT(INT(IF(E256&gt;2,$A$5,$A$5-1)/100)/4)-1524.5</f>
        <v>2459835.125</v>
      </c>
      <c r="K256" s="7" t="n">
        <v>255</v>
      </c>
      <c r="L256" s="30" t="n">
        <f aca="false">(J256-2451545)/36525</f>
        <v>0.226971252566735</v>
      </c>
      <c r="M256" s="6" t="n">
        <f aca="false">MOD(357.5291 + 35999.0503*L256 - 0.0001559*L256^2 - 0.00000048*L256^3,360)</f>
        <v>248.278629766954</v>
      </c>
      <c r="N256" s="6" t="n">
        <f aca="false">MOD(280.46645 + 36000.76983*L256 + 0.0003032*L256^2,360)</f>
        <v>171.606287301463</v>
      </c>
      <c r="O256" s="6" t="n">
        <f aca="false"> MOD((1.9146 - 0.004817*L256 - 0.000014*L256^2)*SIN(M256*$A$10) + (0.019993 - 0.000101*L256)*SIN(2*M256*$A$10) + 0.00029*SIN(3*M256*$A$10),360)</f>
        <v>358.236217116363</v>
      </c>
      <c r="P256" s="6" t="n">
        <f aca="false">MOD(N256+O256,360)</f>
        <v>169.842504417826</v>
      </c>
      <c r="Q256" s="31" t="n">
        <f aca="false">COS(P256*$A$10)</f>
        <v>-0.98432670604582</v>
      </c>
      <c r="R256" s="7" t="n">
        <f aca="false">COS((23.4393-46.815*L256/3600)*$A$10)*SIN(P256*$A$10)</f>
        <v>0.161805760840894</v>
      </c>
      <c r="S256" s="7" t="n">
        <f aca="false">SIN((23.4393-46.815*L256/3600)*$A$10)*SIN(P256*$A$10)</f>
        <v>0.070141510702907</v>
      </c>
      <c r="T256" s="31" t="n">
        <f aca="false">SQRT(1-S256^2)</f>
        <v>0.997537051179711</v>
      </c>
      <c r="U256" s="6" t="n">
        <f aca="false">ATAN(S256/T256)/$A$10</f>
        <v>4.02211516238945</v>
      </c>
      <c r="V256" s="6" t="n">
        <f aca="false">IF(2*ATAN(R256/(Q256+T256))/$A$10&gt;0, 2*ATAN(R256/(Q256+T256))/$A$10, 2*ATAN(R256/(Q256+T256))/$A$10+360)</f>
        <v>170.665079122587</v>
      </c>
      <c r="W256" s="6" t="n">
        <f aca="false"> MOD(280.46061837 + 360.98564736629*(J256-2451545) + 0.000387933*L256^2 - L256^3/3871000010  + $B$7,360)</f>
        <v>216.600510819815</v>
      </c>
      <c r="X256" s="6" t="n">
        <f aca="false">IF(W256-V256&gt;0,W256-V256,W256-V256+360)</f>
        <v>45.9354316972285</v>
      </c>
      <c r="Y256" s="31" t="n">
        <f aca="false">SIN($A$10*$B$5)*SIN(U256*$A$10) +COS($A$10*$B$5)* COS(U256*$A$10)*COS(X256*$A$10)</f>
        <v>0.499669063916015</v>
      </c>
      <c r="Z256" s="6" t="n">
        <f aca="false">SIN($A$10*X256)</f>
        <v>0.718556512741124</v>
      </c>
      <c r="AA256" s="6" t="n">
        <f aca="false">COS($A$10*X256)*SIN($A$10*$B$5) - TAN($A$10*U256)*COS($A$10*$B$5)</f>
        <v>0.487562423874299</v>
      </c>
      <c r="AB256" s="6" t="n">
        <f aca="false">IF(OR(AND(Z256*AA256&gt;0), AND(Z256&lt;0,AA256&gt;0)), MOD(ATAN2(AA256,Z256)/$A$10+360,360),  ATAN2(AA256,Z256)/$A$10)</f>
        <v>55.8419158630528</v>
      </c>
      <c r="AC256" s="16" t="n">
        <f aca="false">P256-P255</f>
        <v>0.972726187521971</v>
      </c>
      <c r="AD256" s="17" t="n">
        <f aca="false">(100013989+1670700*COS(3.0984635 + 6283.07585*L256/10)+13956*COS(3.05525 + 12566.1517*L256/10)+3084*COS(5.1985 + 77713.7715*L256/10) +1628*COS(1.1739 + 5753.3849*L256/10)+1576*COS(2.8469 + 7860.4194*L256/10)+925*COS(5.453 + 11506.77*L256/10)+542*COS(4.564 + 3930.21*L256/10)+472*COS(3.661 + 5884.927*L256/10)+346*COS(0.964 + 5507.553*L256/10)+329*COS(5.9 + 5223.694*L256/10)+307*COS(0.299 + 5573.143*L256/10)+243*COS(4.273 + 11790.629*L256/10)+212*COS(5.847 + 1577.344*L256/10)+186*COS(5.022 + 10977.079*L256/10)+175*COS(3.012 + 18849.228*L256/10)+110*COS(5.055 + 5486.778*L256/10)+98*COS(0.89 + 6069.78*L256/10)+86*COS(5.69 + 15720.84*L256/10)+86*COS(1.27 + 161000.69*L256/10)+65*COS(0.27 + 17260.15*L256/10)+63*COS(0.92 + 529.69*L256/10)+57*COS(2.01 + 83996.85*L256/10)+56*COS(5.24 + 71430.7*L256/10)+49*COS(3.25 + 2544.31*L256/10)+47*COS(2.58 + 775.52*L256/10)+45*COS(5.54 + 9437.76*L256/10)+43*COS(6.01 + 6275.96*L256/10)+39*COS(5.36 + 4694*L256/10)+38*COS(2.39 + 8827.39*L256/10)+37*COS(0.83 + 19651.05*L256/10)+37*COS(4.9 + 12139.55*L256/10)+36*COS(1.67 + 12036.46*L256/10)+35*COS(1.84 + 2942.46*L256/10)+33*COS(0.24 + 7084.9*L256/10)+32*COS(0.18 + 5088.63*L256/10)+32*COS(1.78 + 398.15*L256/10)+28*COS(1.21 + 6286.6*L256/10)+28*COS(1.9 + 6279.55*L256/10)+26*COS(4.59 + 10447.39*L256/10) +24.6*COS(3.787 + 8429.241*L256/10)+23.6*COS(0.269 + 796.3*L256/10)+27.8*COS(1.899 + 6279.55*L256/10)+23.9*COS(4.996 + 5856.48*L256/10)+20.3*COS(4.653 + 2146.165*L256/10))/100000000 + (103019*COS(1.10749 + 6283.07585*L256/10) +1721*COS(1.0644 + 12566.1517*L256/10) +702*COS(3.142 + 0*L256/10) +32*COS(1.02 + 18849.23*L256/10) +31*COS(2.84 + 5507.55*L256/10) +25*COS(1.32 + 5223.69*L256/10) +18*COS(1.42 + 1577.34*L256/10) +10*COS(5.91 + 10977.08*L256/10) +9*COS(1.42 + 6275.96*L256/10) +9*COS(0.27 + 5486.78*L256/10))*L256/1000000000  + (4359*COS(5.7846 + 6283.0758*L256/10)*L256^2+124*COS(5.579 + 12566.152*L256/10)*L256^2)/10000000000</f>
        <v>1.00641786050105</v>
      </c>
      <c r="AE256" s="10" t="n">
        <f aca="false">2*959.63/AD256</f>
        <v>1907.02100521596</v>
      </c>
      <c r="AF256" s="0"/>
      <c r="AG256" s="0"/>
    </row>
    <row r="257" customFormat="false" ht="12.8" hidden="false" customHeight="false" outlineLevel="0" collapsed="false">
      <c r="D257" s="28" t="n">
        <f aca="false">K257-INT(275*E257/9)+IF($A$8="leap year",1,2)*INT((E257+9)/12)+30</f>
        <v>13</v>
      </c>
      <c r="E257" s="28" t="n">
        <f aca="false">IF(K257&lt;32,1,INT(9*(IF($A$8="leap year",1,2)+K257)/275+0.98))</f>
        <v>9</v>
      </c>
      <c r="F257" s="20" t="n">
        <f aca="false">ASIN(Y257)*180/PI()</f>
        <v>29.6072985102162</v>
      </c>
      <c r="G257" s="21" t="n">
        <f aca="false">F257+1.02/(TAN($A$10*(F257+10.3/(F257+5.11)))*60)</f>
        <v>29.6368576639386</v>
      </c>
      <c r="H257" s="21" t="n">
        <f aca="false">IF(X257&gt;180,AB257-180,AB257+180)</f>
        <v>235.693504015714</v>
      </c>
      <c r="I257" s="13" t="n">
        <f aca="false">IF(ABS(4*(N257-0.0057183-V257))&lt;20,4*(N257-0.0057183-V257),4*(N257-0.0057183-V257-360))</f>
        <v>4.09673513577957</v>
      </c>
      <c r="J257" s="29" t="n">
        <f aca="false">INT(365.25*(IF(E257&gt;2,$A$5,$A$5-1)+4716))+INT(30.6001*(IF(E257&lt;3,E257+12,E257)+1))+D257+$C$2/24+2-INT(IF(E257&gt;2,$A$5,$A$5-1)/100)+INT(INT(IF(E257&gt;2,$A$5,$A$5-1)/100)/4)-1524.5</f>
        <v>2459836.125</v>
      </c>
      <c r="K257" s="7" t="n">
        <v>256</v>
      </c>
      <c r="L257" s="30" t="n">
        <f aca="false">(J257-2451545)/36525</f>
        <v>0.226998631074606</v>
      </c>
      <c r="M257" s="6" t="n">
        <f aca="false">MOD(357.5291 + 35999.0503*L257 - 0.0001559*L257^2 - 0.00000048*L257^3,360)</f>
        <v>249.264230047012</v>
      </c>
      <c r="N257" s="6" t="n">
        <f aca="false">MOD(280.46645 + 36000.76983*L257 + 0.0003032*L257^2,360)</f>
        <v>172.591934665395</v>
      </c>
      <c r="O257" s="6" t="n">
        <f aca="false"> MOD((1.9146 - 0.004817*L257 - 0.000014*L257^2)*SIN(M257*$A$10) + (0.019993 - 0.000101*L257)*SIN(2*M257*$A$10) + 0.00029*SIN(3*M257*$A$10),360)</f>
        <v>358.223805368968</v>
      </c>
      <c r="P257" s="6" t="n">
        <f aca="false">MOD(N257+O257,360)</f>
        <v>170.815740034363</v>
      </c>
      <c r="Q257" s="31" t="n">
        <f aca="false">COS(P257*$A$10)</f>
        <v>-0.987180149651826</v>
      </c>
      <c r="R257" s="7" t="n">
        <f aca="false">COS((23.4393-46.815*L257/3600)*$A$10)*SIN(P257*$A$10)</f>
        <v>0.146442572998943</v>
      </c>
      <c r="S257" s="7" t="n">
        <f aca="false">SIN((23.4393-46.815*L257/3600)*$A$10)*SIN(P257*$A$10)</f>
        <v>0.0634816898550118</v>
      </c>
      <c r="T257" s="31" t="n">
        <f aca="false">SQRT(1-S257^2)</f>
        <v>0.997983003388911</v>
      </c>
      <c r="U257" s="6" t="n">
        <f aca="false">ATAN(S257/T257)/$A$10</f>
        <v>3.63968030854071</v>
      </c>
      <c r="V257" s="6" t="n">
        <f aca="false">IF(2*ATAN(R257/(Q257+T257))/$A$10&gt;0, 2*ATAN(R257/(Q257+T257))/$A$10, 2*ATAN(R257/(Q257+T257))/$A$10+360)</f>
        <v>171.562032581451</v>
      </c>
      <c r="W257" s="6" t="n">
        <f aca="false"> MOD(280.46061837 + 360.98564736629*(J257-2451545) + 0.000387933*L257^2 - L257^3/3871000010  + $B$7,360)</f>
        <v>217.586158190854</v>
      </c>
      <c r="X257" s="6" t="n">
        <f aca="false">IF(W257-V257&gt;0,W257-V257,W257-V257+360)</f>
        <v>46.0241256094033</v>
      </c>
      <c r="Y257" s="31" t="n">
        <f aca="false">SIN($A$10*$B$5)*SIN(U257*$A$10) +COS($A$10*$B$5)* COS(U257*$A$10)*COS(X257*$A$10)</f>
        <v>0.494052621478435</v>
      </c>
      <c r="Z257" s="6" t="n">
        <f aca="false">SIN($A$10*X257)</f>
        <v>0.719632237275861</v>
      </c>
      <c r="AA257" s="6" t="n">
        <f aca="false">COS($A$10*X257)*SIN($A$10*$B$5) - TAN($A$10*U257)*COS($A$10*$B$5)</f>
        <v>0.491019393553484</v>
      </c>
      <c r="AB257" s="6" t="n">
        <f aca="false">IF(OR(AND(Z257*AA257&gt;0), AND(Z257&lt;0,AA257&gt;0)), MOD(ATAN2(AA257,Z257)/$A$10+360,360),  ATAN2(AA257,Z257)/$A$10)</f>
        <v>55.693504015714</v>
      </c>
      <c r="AC257" s="16" t="n">
        <f aca="false">P257-P256</f>
        <v>0.973235616536726</v>
      </c>
      <c r="AD257" s="17" t="n">
        <f aca="false">(100013989+1670700*COS(3.0984635 + 6283.07585*L257/10)+13956*COS(3.05525 + 12566.1517*L257/10)+3084*COS(5.1985 + 77713.7715*L257/10) +1628*COS(1.1739 + 5753.3849*L257/10)+1576*COS(2.8469 + 7860.4194*L257/10)+925*COS(5.453 + 11506.77*L257/10)+542*COS(4.564 + 3930.21*L257/10)+472*COS(3.661 + 5884.927*L257/10)+346*COS(0.964 + 5507.553*L257/10)+329*COS(5.9 + 5223.694*L257/10)+307*COS(0.299 + 5573.143*L257/10)+243*COS(4.273 + 11790.629*L257/10)+212*COS(5.847 + 1577.344*L257/10)+186*COS(5.022 + 10977.079*L257/10)+175*COS(3.012 + 18849.228*L257/10)+110*COS(5.055 + 5486.778*L257/10)+98*COS(0.89 + 6069.78*L257/10)+86*COS(5.69 + 15720.84*L257/10)+86*COS(1.27 + 161000.69*L257/10)+65*COS(0.27 + 17260.15*L257/10)+63*COS(0.92 + 529.69*L257/10)+57*COS(2.01 + 83996.85*L257/10)+56*COS(5.24 + 71430.7*L257/10)+49*COS(3.25 + 2544.31*L257/10)+47*COS(2.58 + 775.52*L257/10)+45*COS(5.54 + 9437.76*L257/10)+43*COS(6.01 + 6275.96*L257/10)+39*COS(5.36 + 4694*L257/10)+38*COS(2.39 + 8827.39*L257/10)+37*COS(0.83 + 19651.05*L257/10)+37*COS(4.9 + 12139.55*L257/10)+36*COS(1.67 + 12036.46*L257/10)+35*COS(1.84 + 2942.46*L257/10)+33*COS(0.24 + 7084.9*L257/10)+32*COS(0.18 + 5088.63*L257/10)+32*COS(1.78 + 398.15*L257/10)+28*COS(1.21 + 6286.6*L257/10)+28*COS(1.9 + 6279.55*L257/10)+26*COS(4.59 + 10447.39*L257/10) +24.6*COS(3.787 + 8429.241*L257/10)+23.6*COS(0.269 + 796.3*L257/10)+27.8*COS(1.899 + 6279.55*L257/10)+23.9*COS(4.996 + 5856.48*L257/10)+20.3*COS(4.653 + 2146.165*L257/10))/100000000 + (103019*COS(1.10749 + 6283.07585*L257/10) +1721*COS(1.0644 + 12566.1517*L257/10) +702*COS(3.142 + 0*L257/10) +32*COS(1.02 + 18849.23*L257/10) +31*COS(2.84 + 5507.55*L257/10) +25*COS(1.32 + 5223.69*L257/10) +18*COS(1.42 + 1577.34*L257/10) +10*COS(5.91 + 10977.08*L257/10) +9*COS(1.42 + 6275.96*L257/10) +9*COS(0.27 + 5486.78*L257/10))*L257/1000000000  + (4359*COS(5.7846 + 6283.0758*L257/10)*L257^2+124*COS(5.579 + 12566.152*L257/10)*L257^2)/10000000000</f>
        <v>1.00615712343644</v>
      </c>
      <c r="AE257" s="10" t="n">
        <f aca="false">2*959.63/AD257</f>
        <v>1907.51519349676</v>
      </c>
      <c r="AF257" s="0"/>
      <c r="AG257" s="0"/>
    </row>
    <row r="258" customFormat="false" ht="12.8" hidden="false" customHeight="false" outlineLevel="0" collapsed="false">
      <c r="D258" s="28" t="n">
        <f aca="false">K258-INT(275*E258/9)+IF($A$8="leap year",1,2)*INT((E258+9)/12)+30</f>
        <v>14</v>
      </c>
      <c r="E258" s="28" t="n">
        <f aca="false">IF(K258&lt;32,1,INT(9*(IF($A$8="leap year",1,2)+K258)/275+0.98))</f>
        <v>9</v>
      </c>
      <c r="F258" s="20" t="n">
        <f aca="false">ASIN(Y258)*180/PI()</f>
        <v>29.2352144574564</v>
      </c>
      <c r="G258" s="21" t="n">
        <f aca="false">F258+1.02/(TAN($A$10*(F258+10.3/(F258+5.11)))*60)</f>
        <v>29.2652189398773</v>
      </c>
      <c r="H258" s="21" t="n">
        <f aca="false">IF(X258&gt;180,AB258-180,AB258+180)</f>
        <v>235.545875095728</v>
      </c>
      <c r="I258" s="13" t="n">
        <f aca="false">IF(ABS(4*(N258-0.0057183-V258))&lt;20,4*(N258-0.0057183-V258),4*(N258-0.0057183-V258-360))</f>
        <v>4.4526688120493</v>
      </c>
      <c r="J258" s="29" t="n">
        <f aca="false">INT(365.25*(IF(E258&gt;2,$A$5,$A$5-1)+4716))+INT(30.6001*(IF(E258&lt;3,E258+12,E258)+1))+D258+$C$2/24+2-INT(IF(E258&gt;2,$A$5,$A$5-1)/100)+INT(INT(IF(E258&gt;2,$A$5,$A$5-1)/100)/4)-1524.5</f>
        <v>2459837.125</v>
      </c>
      <c r="K258" s="7" t="n">
        <v>257</v>
      </c>
      <c r="L258" s="30" t="n">
        <f aca="false">(J258-2451545)/36525</f>
        <v>0.227026009582478</v>
      </c>
      <c r="M258" s="6" t="n">
        <f aca="false">MOD(357.5291 + 35999.0503*L258 - 0.0001559*L258^2 - 0.00000048*L258^3,360)</f>
        <v>250.249830327069</v>
      </c>
      <c r="N258" s="6" t="n">
        <f aca="false">MOD(280.46645 + 36000.76983*L258 + 0.0003032*L258^2,360)</f>
        <v>173.577582029329</v>
      </c>
      <c r="O258" s="6" t="n">
        <f aca="false"> MOD((1.9146 - 0.004817*L258 - 0.000014*L258^2)*SIN(M258*$A$10) + (0.019993 - 0.000101*L258)*SIN(2*M258*$A$10) + 0.00029*SIN(3*M258*$A$10),360)</f>
        <v>358.21190714132</v>
      </c>
      <c r="P258" s="6" t="n">
        <f aca="false">MOD(N258+O258,360)</f>
        <v>171.789489170649</v>
      </c>
      <c r="Q258" s="31" t="n">
        <f aca="false">COS(P258*$A$10)</f>
        <v>-0.989750049178024</v>
      </c>
      <c r="R258" s="7" t="n">
        <f aca="false">COS((23.4393-46.815*L258/3600)*$A$10)*SIN(P258*$A$10)</f>
        <v>0.131028994114451</v>
      </c>
      <c r="S258" s="7" t="n">
        <f aca="false">SIN((23.4393-46.815*L258/3600)*$A$10)*SIN(P258*$A$10)</f>
        <v>0.056800025118423</v>
      </c>
      <c r="T258" s="31" t="n">
        <f aca="false">SQRT(1-S258^2)</f>
        <v>0.998385575389862</v>
      </c>
      <c r="U258" s="6" t="n">
        <f aca="false">ATAN(S258/T258)/$A$10</f>
        <v>3.25615417600133</v>
      </c>
      <c r="V258" s="6" t="n">
        <f aca="false">IF(2*ATAN(R258/(Q258+T258))/$A$10&gt;0, 2*ATAN(R258/(Q258+T258))/$A$10, 2*ATAN(R258/(Q258+T258))/$A$10+360)</f>
        <v>172.458696526317</v>
      </c>
      <c r="W258" s="6" t="n">
        <f aca="false"> MOD(280.46061837 + 360.98564736629*(J258-2451545) + 0.000387933*L258^2 - L258^3/3871000010  + $B$7,360)</f>
        <v>218.571805561893</v>
      </c>
      <c r="X258" s="6" t="n">
        <f aca="false">IF(W258-V258&gt;0,W258-V258,W258-V258+360)</f>
        <v>46.1131090355758</v>
      </c>
      <c r="Y258" s="31" t="n">
        <f aca="false">SIN($A$10*$B$5)*SIN(U258*$A$10) +COS($A$10*$B$5)* COS(U258*$A$10)*COS(X258*$A$10)</f>
        <v>0.488396072052255</v>
      </c>
      <c r="Z258" s="6" t="n">
        <f aca="false">SIN($A$10*X258)</f>
        <v>0.720709740268007</v>
      </c>
      <c r="AA258" s="6" t="n">
        <f aca="false">COS($A$10*X258)*SIN($A$10*$B$5) - TAN($A$10*U258)*COS($A$10*$B$5)</f>
        <v>0.494480923205842</v>
      </c>
      <c r="AB258" s="6" t="n">
        <f aca="false">IF(OR(AND(Z258*AA258&gt;0), AND(Z258&lt;0,AA258&gt;0)), MOD(ATAN2(AA258,Z258)/$A$10+360,360),  ATAN2(AA258,Z258)/$A$10)</f>
        <v>55.5458750957278</v>
      </c>
      <c r="AC258" s="16" t="n">
        <f aca="false">P258-P257</f>
        <v>0.973749136286301</v>
      </c>
      <c r="AD258" s="17" t="n">
        <f aca="false">(100013989+1670700*COS(3.0984635 + 6283.07585*L258/10)+13956*COS(3.05525 + 12566.1517*L258/10)+3084*COS(5.1985 + 77713.7715*L258/10) +1628*COS(1.1739 + 5753.3849*L258/10)+1576*COS(2.8469 + 7860.4194*L258/10)+925*COS(5.453 + 11506.77*L258/10)+542*COS(4.564 + 3930.21*L258/10)+472*COS(3.661 + 5884.927*L258/10)+346*COS(0.964 + 5507.553*L258/10)+329*COS(5.9 + 5223.694*L258/10)+307*COS(0.299 + 5573.143*L258/10)+243*COS(4.273 + 11790.629*L258/10)+212*COS(5.847 + 1577.344*L258/10)+186*COS(5.022 + 10977.079*L258/10)+175*COS(3.012 + 18849.228*L258/10)+110*COS(5.055 + 5486.778*L258/10)+98*COS(0.89 + 6069.78*L258/10)+86*COS(5.69 + 15720.84*L258/10)+86*COS(1.27 + 161000.69*L258/10)+65*COS(0.27 + 17260.15*L258/10)+63*COS(0.92 + 529.69*L258/10)+57*COS(2.01 + 83996.85*L258/10)+56*COS(5.24 + 71430.7*L258/10)+49*COS(3.25 + 2544.31*L258/10)+47*COS(2.58 + 775.52*L258/10)+45*COS(5.54 + 9437.76*L258/10)+43*COS(6.01 + 6275.96*L258/10)+39*COS(5.36 + 4694*L258/10)+38*COS(2.39 + 8827.39*L258/10)+37*COS(0.83 + 19651.05*L258/10)+37*COS(4.9 + 12139.55*L258/10)+36*COS(1.67 + 12036.46*L258/10)+35*COS(1.84 + 2942.46*L258/10)+33*COS(0.24 + 7084.9*L258/10)+32*COS(0.18 + 5088.63*L258/10)+32*COS(1.78 + 398.15*L258/10)+28*COS(1.21 + 6286.6*L258/10)+28*COS(1.9 + 6279.55*L258/10)+26*COS(4.59 + 10447.39*L258/10) +24.6*COS(3.787 + 8429.241*L258/10)+23.6*COS(0.269 + 796.3*L258/10)+27.8*COS(1.899 + 6279.55*L258/10)+23.9*COS(4.996 + 5856.48*L258/10)+20.3*COS(4.653 + 2146.165*L258/10))/100000000 + (103019*COS(1.10749 + 6283.07585*L258/10) +1721*COS(1.0644 + 12566.1517*L258/10) +702*COS(3.142 + 0*L258/10) +32*COS(1.02 + 18849.23*L258/10) +31*COS(2.84 + 5507.55*L258/10) +25*COS(1.32 + 5223.69*L258/10) +18*COS(1.42 + 1577.34*L258/10) +10*COS(5.91 + 10977.08*L258/10) +9*COS(1.42 + 6275.96*L258/10) +9*COS(0.27 + 5486.78*L258/10))*L258/1000000000  + (4359*COS(5.7846 + 6283.0758*L258/10)*L258^2+124*COS(5.579 + 12566.152*L258/10)*L258^2)/10000000000</f>
        <v>1.0058955543806</v>
      </c>
      <c r="AE258" s="10" t="n">
        <f aca="false">2*959.63/AD258</f>
        <v>1908.0112161166</v>
      </c>
      <c r="AF258" s="0"/>
      <c r="AG258" s="0"/>
    </row>
    <row r="259" customFormat="false" ht="12.8" hidden="false" customHeight="false" outlineLevel="0" collapsed="false">
      <c r="D259" s="28" t="n">
        <f aca="false">K259-INT(275*E259/9)+IF($A$8="leap year",1,2)*INT((E259+9)/12)+30</f>
        <v>15</v>
      </c>
      <c r="E259" s="28" t="n">
        <f aca="false">IF(K259&lt;32,1,INT(9*(IF($A$8="leap year",1,2)+K259)/275+0.98))</f>
        <v>9</v>
      </c>
      <c r="F259" s="20" t="n">
        <f aca="false">ASIN(Y259)*180/PI()</f>
        <v>28.8619827594393</v>
      </c>
      <c r="G259" s="21" t="n">
        <f aca="false">F259+1.02/(TAN($A$10*(F259+10.3/(F259+5.11)))*60)</f>
        <v>28.8924441404421</v>
      </c>
      <c r="H259" s="21" t="n">
        <f aca="false">IF(X259&gt;180,AB259-180,AB259+180)</f>
        <v>235.398981916891</v>
      </c>
      <c r="I259" s="13" t="n">
        <f aca="false">IF(ABS(4*(N259-0.0057183-V259))&lt;20,4*(N259-0.0057183-V259),4*(N259-0.0057183-V259-360))</f>
        <v>4.80943203575453</v>
      </c>
      <c r="J259" s="29" t="n">
        <f aca="false">INT(365.25*(IF(E259&gt;2,$A$5,$A$5-1)+4716))+INT(30.6001*(IF(E259&lt;3,E259+12,E259)+1))+D259+$C$2/24+2-INT(IF(E259&gt;2,$A$5,$A$5-1)/100)+INT(INT(IF(E259&gt;2,$A$5,$A$5-1)/100)/4)-1524.5</f>
        <v>2459838.125</v>
      </c>
      <c r="K259" s="7" t="n">
        <v>258</v>
      </c>
      <c r="L259" s="30" t="n">
        <f aca="false">(J259-2451545)/36525</f>
        <v>0.227053388090349</v>
      </c>
      <c r="M259" s="6" t="n">
        <f aca="false">MOD(357.5291 + 35999.0503*L259 - 0.0001559*L259^2 - 0.00000048*L259^3,360)</f>
        <v>251.23543060713</v>
      </c>
      <c r="N259" s="6" t="n">
        <f aca="false">MOD(280.46645 + 36000.76983*L259 + 0.0003032*L259^2,360)</f>
        <v>174.563229393263</v>
      </c>
      <c r="O259" s="6" t="n">
        <f aca="false"> MOD((1.9146 - 0.004817*L259 - 0.000014*L259^2)*SIN(M259*$A$10) + (0.019993 - 0.000101*L259)*SIN(2*M259*$A$10) + 0.00029*SIN(3*M259*$A$10),360)</f>
        <v>358.200526386947</v>
      </c>
      <c r="P259" s="6" t="n">
        <f aca="false">MOD(N259+O259,360)</f>
        <v>172.76375578021</v>
      </c>
      <c r="Q259" s="31" t="n">
        <f aca="false">COS(P259*$A$10)</f>
        <v>-0.992035219399635</v>
      </c>
      <c r="R259" s="7" t="n">
        <f aca="false">COS((23.4393-46.815*L259/3600)*$A$10)*SIN(P259*$A$10)</f>
        <v>0.115569349855838</v>
      </c>
      <c r="S259" s="7" t="n">
        <f aca="false">SIN((23.4393-46.815*L259/3600)*$A$10)*SIN(P259*$A$10)</f>
        <v>0.0500983916370243</v>
      </c>
      <c r="T259" s="31" t="n">
        <f aca="false">SQRT(1-S259^2)</f>
        <v>0.998744287170336</v>
      </c>
      <c r="U259" s="6" t="n">
        <f aca="false">ATAN(S259/T259)/$A$10</f>
        <v>2.87162848209022</v>
      </c>
      <c r="V259" s="6" t="n">
        <f aca="false">IF(2*ATAN(R259/(Q259+T259))/$A$10&gt;0, 2*ATAN(R259/(Q259+T259))/$A$10, 2*ATAN(R259/(Q259+T259))/$A$10+360)</f>
        <v>173.355153084324</v>
      </c>
      <c r="W259" s="6" t="n">
        <f aca="false"> MOD(280.46061837 + 360.98564736629*(J259-2451545) + 0.000387933*L259^2 - L259^3/3871000010  + $B$7,360)</f>
        <v>219.557452932931</v>
      </c>
      <c r="X259" s="6" t="n">
        <f aca="false">IF(W259-V259&gt;0,W259-V259,W259-V259+360)</f>
        <v>46.202299848607</v>
      </c>
      <c r="Y259" s="31" t="n">
        <f aca="false">SIN($A$10*$B$5)*SIN(U259*$A$10) +COS($A$10*$B$5)* COS(U259*$A$10)*COS(X259*$A$10)</f>
        <v>0.482701383417521</v>
      </c>
      <c r="Z259" s="6" t="n">
        <f aca="false">SIN($A$10*X259)</f>
        <v>0.721788010095788</v>
      </c>
      <c r="AA259" s="6" t="n">
        <f aca="false">COS($A$10*X259)*SIN($A$10*$B$5) - TAN($A$10*U259)*COS($A$10*$B$5)</f>
        <v>0.497947124874121</v>
      </c>
      <c r="AB259" s="6" t="n">
        <f aca="false">IF(OR(AND(Z259*AA259&gt;0), AND(Z259&lt;0,AA259&gt;0)), MOD(ATAN2(AA259,Z259)/$A$10+360,360),  ATAN2(AA259,Z259)/$A$10)</f>
        <v>55.3989819168912</v>
      </c>
      <c r="AC259" s="16" t="n">
        <f aca="false">P259-P258</f>
        <v>0.974266609560573</v>
      </c>
      <c r="AD259" s="17" t="n">
        <f aca="false">(100013989+1670700*COS(3.0984635 + 6283.07585*L259/10)+13956*COS(3.05525 + 12566.1517*L259/10)+3084*COS(5.1985 + 77713.7715*L259/10) +1628*COS(1.1739 + 5753.3849*L259/10)+1576*COS(2.8469 + 7860.4194*L259/10)+925*COS(5.453 + 11506.77*L259/10)+542*COS(4.564 + 3930.21*L259/10)+472*COS(3.661 + 5884.927*L259/10)+346*COS(0.964 + 5507.553*L259/10)+329*COS(5.9 + 5223.694*L259/10)+307*COS(0.299 + 5573.143*L259/10)+243*COS(4.273 + 11790.629*L259/10)+212*COS(5.847 + 1577.344*L259/10)+186*COS(5.022 + 10977.079*L259/10)+175*COS(3.012 + 18849.228*L259/10)+110*COS(5.055 + 5486.778*L259/10)+98*COS(0.89 + 6069.78*L259/10)+86*COS(5.69 + 15720.84*L259/10)+86*COS(1.27 + 161000.69*L259/10)+65*COS(0.27 + 17260.15*L259/10)+63*COS(0.92 + 529.69*L259/10)+57*COS(2.01 + 83996.85*L259/10)+56*COS(5.24 + 71430.7*L259/10)+49*COS(3.25 + 2544.31*L259/10)+47*COS(2.58 + 775.52*L259/10)+45*COS(5.54 + 9437.76*L259/10)+43*COS(6.01 + 6275.96*L259/10)+39*COS(5.36 + 4694*L259/10)+38*COS(2.39 + 8827.39*L259/10)+37*COS(0.83 + 19651.05*L259/10)+37*COS(4.9 + 12139.55*L259/10)+36*COS(1.67 + 12036.46*L259/10)+35*COS(1.84 + 2942.46*L259/10)+33*COS(0.24 + 7084.9*L259/10)+32*COS(0.18 + 5088.63*L259/10)+32*COS(1.78 + 398.15*L259/10)+28*COS(1.21 + 6286.6*L259/10)+28*COS(1.9 + 6279.55*L259/10)+26*COS(4.59 + 10447.39*L259/10) +24.6*COS(3.787 + 8429.241*L259/10)+23.6*COS(0.269 + 796.3*L259/10)+27.8*COS(1.899 + 6279.55*L259/10)+23.9*COS(4.996 + 5856.48*L259/10)+20.3*COS(4.653 + 2146.165*L259/10))/100000000 + (103019*COS(1.10749 + 6283.07585*L259/10) +1721*COS(1.0644 + 12566.1517*L259/10) +702*COS(3.142 + 0*L259/10) +32*COS(1.02 + 18849.23*L259/10) +31*COS(2.84 + 5507.55*L259/10) +25*COS(1.32 + 5223.69*L259/10) +18*COS(1.42 + 1577.34*L259/10) +10*COS(5.91 + 10977.08*L259/10) +9*COS(1.42 + 6275.96*L259/10) +9*COS(0.27 + 5486.78*L259/10))*L259/1000000000  + (4359*COS(5.7846 + 6283.0758*L259/10)*L259^2+124*COS(5.579 + 12566.152*L259/10)*L259^2)/10000000000</f>
        <v>1.00563299252039</v>
      </c>
      <c r="AE259" s="10" t="n">
        <f aca="false">2*959.63/AD259</f>
        <v>1908.50938093211</v>
      </c>
      <c r="AF259" s="0"/>
      <c r="AG259" s="0"/>
    </row>
    <row r="260" customFormat="false" ht="12.8" hidden="false" customHeight="false" outlineLevel="0" collapsed="false">
      <c r="D260" s="28" t="n">
        <f aca="false">K260-INT(275*E260/9)+IF($A$8="leap year",1,2)*INT((E260+9)/12)+30</f>
        <v>16</v>
      </c>
      <c r="E260" s="28" t="n">
        <f aca="false">IF(K260&lt;32,1,INT(9*(IF($A$8="leap year",1,2)+K260)/275+0.98))</f>
        <v>9</v>
      </c>
      <c r="F260" s="20" t="n">
        <f aca="false">ASIN(Y260)*180/PI()</f>
        <v>28.4877309164723</v>
      </c>
      <c r="G260" s="21" t="n">
        <f aca="false">F260+1.02/(TAN($A$10*(F260+10.3/(F260+5.11)))*60)</f>
        <v>28.5186610910072</v>
      </c>
      <c r="H260" s="21" t="n">
        <f aca="false">IF(X260&gt;180,AB260-180,AB260+180)</f>
        <v>235.252776520167</v>
      </c>
      <c r="I260" s="13" t="n">
        <f aca="false">IF(ABS(4*(N260-0.0057183-V260))&lt;20,4*(N260-0.0057183-V260),4*(N260-0.0057183-V260-360))</f>
        <v>5.16669412806709</v>
      </c>
      <c r="J260" s="29" t="n">
        <f aca="false">INT(365.25*(IF(E260&gt;2,$A$5,$A$5-1)+4716))+INT(30.6001*(IF(E260&lt;3,E260+12,E260)+1))+D260+$C$2/24+2-INT(IF(E260&gt;2,$A$5,$A$5-1)/100)+INT(INT(IF(E260&gt;2,$A$5,$A$5-1)/100)/4)-1524.5</f>
        <v>2459839.125</v>
      </c>
      <c r="K260" s="7" t="n">
        <v>259</v>
      </c>
      <c r="L260" s="30" t="n">
        <f aca="false">(J260-2451545)/36525</f>
        <v>0.22708076659822</v>
      </c>
      <c r="M260" s="6" t="n">
        <f aca="false">MOD(357.5291 + 35999.0503*L260 - 0.0001559*L260^2 - 0.00000048*L260^3,360)</f>
        <v>252.221030887187</v>
      </c>
      <c r="N260" s="6" t="n">
        <f aca="false">MOD(280.46645 + 36000.76983*L260 + 0.0003032*L260^2,360)</f>
        <v>175.548876757197</v>
      </c>
      <c r="O260" s="6" t="n">
        <f aca="false"> MOD((1.9146 - 0.004817*L260 - 0.000014*L260^2)*SIN(M260*$A$10) + (0.019993 - 0.000101*L260)*SIN(2*M260*$A$10) + 0.00029*SIN(3*M260*$A$10),360)</f>
        <v>358.189666920532</v>
      </c>
      <c r="P260" s="6" t="n">
        <f aca="false">MOD(N260+O260,360)</f>
        <v>173.738543677728</v>
      </c>
      <c r="Q260" s="31" t="n">
        <f aca="false">COS(P260*$A$10)</f>
        <v>-0.99403455036034</v>
      </c>
      <c r="R260" s="7" t="n">
        <f aca="false">COS((23.4393-46.815*L260/3600)*$A$10)*SIN(P260*$A$10)</f>
        <v>0.100067992616474</v>
      </c>
      <c r="S260" s="7" t="n">
        <f aca="false">SIN((23.4393-46.815*L260/3600)*$A$10)*SIN(P260*$A$10)</f>
        <v>0.0433786761396245</v>
      </c>
      <c r="T260" s="31" t="n">
        <f aca="false">SQRT(1-S260^2)</f>
        <v>0.99905870220742</v>
      </c>
      <c r="U260" s="6" t="n">
        <f aca="false">ATAN(S260/T260)/$A$10</f>
        <v>2.48619519597899</v>
      </c>
      <c r="V260" s="6" t="n">
        <f aca="false">IF(2*ATAN(R260/(Q260+T260))/$A$10&gt;0, 2*ATAN(R260/(Q260+T260))/$A$10, 2*ATAN(R260/(Q260+T260))/$A$10+360)</f>
        <v>174.25148492518</v>
      </c>
      <c r="W260" s="6" t="n">
        <f aca="false"> MOD(280.46061837 + 360.98564736629*(J260-2451545) + 0.000387933*L260^2 - L260^3/3871000010  + $B$7,360)</f>
        <v>220.54310030397</v>
      </c>
      <c r="X260" s="6" t="n">
        <f aca="false">IF(W260-V260&gt;0,W260-V260,W260-V260+360)</f>
        <v>46.2916153787901</v>
      </c>
      <c r="Y260" s="31" t="n">
        <f aca="false">SIN($A$10*$B$5)*SIN(U260*$A$10) +COS($A$10*$B$5)* COS(U260*$A$10)*COS(X260*$A$10)</f>
        <v>0.476970563024523</v>
      </c>
      <c r="Z260" s="6" t="n">
        <f aca="false">SIN($A$10*X260)</f>
        <v>0.722866034957138</v>
      </c>
      <c r="AA260" s="6" t="n">
        <f aca="false">COS($A$10*X260)*SIN($A$10*$B$5) - TAN($A$10*U260)*COS($A$10*$B$5)</f>
        <v>0.501418125773034</v>
      </c>
      <c r="AB260" s="6" t="n">
        <f aca="false">IF(OR(AND(Z260*AA260&gt;0), AND(Z260&lt;0,AA260&gt;0)), MOD(ATAN2(AA260,Z260)/$A$10+360,360),  ATAN2(AA260,Z260)/$A$10)</f>
        <v>55.2527765201674</v>
      </c>
      <c r="AC260" s="16" t="n">
        <f aca="false">P260-P259</f>
        <v>0.974787897518468</v>
      </c>
      <c r="AD260" s="17" t="n">
        <f aca="false">(100013989+1670700*COS(3.0984635 + 6283.07585*L260/10)+13956*COS(3.05525 + 12566.1517*L260/10)+3084*COS(5.1985 + 77713.7715*L260/10) +1628*COS(1.1739 + 5753.3849*L260/10)+1576*COS(2.8469 + 7860.4194*L260/10)+925*COS(5.453 + 11506.77*L260/10)+542*COS(4.564 + 3930.21*L260/10)+472*COS(3.661 + 5884.927*L260/10)+346*COS(0.964 + 5507.553*L260/10)+329*COS(5.9 + 5223.694*L260/10)+307*COS(0.299 + 5573.143*L260/10)+243*COS(4.273 + 11790.629*L260/10)+212*COS(5.847 + 1577.344*L260/10)+186*COS(5.022 + 10977.079*L260/10)+175*COS(3.012 + 18849.228*L260/10)+110*COS(5.055 + 5486.778*L260/10)+98*COS(0.89 + 6069.78*L260/10)+86*COS(5.69 + 15720.84*L260/10)+86*COS(1.27 + 161000.69*L260/10)+65*COS(0.27 + 17260.15*L260/10)+63*COS(0.92 + 529.69*L260/10)+57*COS(2.01 + 83996.85*L260/10)+56*COS(5.24 + 71430.7*L260/10)+49*COS(3.25 + 2544.31*L260/10)+47*COS(2.58 + 775.52*L260/10)+45*COS(5.54 + 9437.76*L260/10)+43*COS(6.01 + 6275.96*L260/10)+39*COS(5.36 + 4694*L260/10)+38*COS(2.39 + 8827.39*L260/10)+37*COS(0.83 + 19651.05*L260/10)+37*COS(4.9 + 12139.55*L260/10)+36*COS(1.67 + 12036.46*L260/10)+35*COS(1.84 + 2942.46*L260/10)+33*COS(0.24 + 7084.9*L260/10)+32*COS(0.18 + 5088.63*L260/10)+32*COS(1.78 + 398.15*L260/10)+28*COS(1.21 + 6286.6*L260/10)+28*COS(1.9 + 6279.55*L260/10)+26*COS(4.59 + 10447.39*L260/10) +24.6*COS(3.787 + 8429.241*L260/10)+23.6*COS(0.269 + 796.3*L260/10)+27.8*COS(1.899 + 6279.55*L260/10)+23.9*COS(4.996 + 5856.48*L260/10)+20.3*COS(4.653 + 2146.165*L260/10))/100000000 + (103019*COS(1.10749 + 6283.07585*L260/10) +1721*COS(1.0644 + 12566.1517*L260/10) +702*COS(3.142 + 0*L260/10) +32*COS(1.02 + 18849.23*L260/10) +31*COS(2.84 + 5507.55*L260/10) +25*COS(1.32 + 5223.69*L260/10) +18*COS(1.42 + 1577.34*L260/10) +10*COS(5.91 + 10977.08*L260/10) +9*COS(1.42 + 6275.96*L260/10) +9*COS(0.27 + 5486.78*L260/10))*L260/1000000000  + (4359*COS(5.7846 + 6283.0758*L260/10)*L260^2+124*COS(5.579 + 12566.152*L260/10)*L260^2)/10000000000</f>
        <v>1.00536926360589</v>
      </c>
      <c r="AE260" s="10" t="n">
        <f aca="false">2*959.63/AD260</f>
        <v>1909.01002196579</v>
      </c>
      <c r="AF260" s="0"/>
      <c r="AG260" s="0"/>
    </row>
    <row r="261" customFormat="false" ht="12.8" hidden="false" customHeight="false" outlineLevel="0" collapsed="false">
      <c r="D261" s="28" t="n">
        <f aca="false">K261-INT(275*E261/9)+IF($A$8="leap year",1,2)*INT((E261+9)/12)+30</f>
        <v>17</v>
      </c>
      <c r="E261" s="28" t="n">
        <f aca="false">IF(K261&lt;32,1,INT(9*(IF($A$8="leap year",1,2)+K261)/275+0.98))</f>
        <v>9</v>
      </c>
      <c r="F261" s="20" t="n">
        <f aca="false">ASIN(Y261)*180/PI()</f>
        <v>28.1125868420178</v>
      </c>
      <c r="G261" s="21" t="n">
        <f aca="false">F261+1.02/(TAN($A$10*(F261+10.3/(F261+5.11)))*60)</f>
        <v>28.1439980418313</v>
      </c>
      <c r="H261" s="21" t="n">
        <f aca="false">IF(X261&gt;180,AB261-180,AB261+180)</f>
        <v>235.107210304458</v>
      </c>
      <c r="I261" s="13" t="n">
        <f aca="false">IF(ABS(4*(N261-0.0057183-V261))&lt;20,4*(N261-0.0057183-V261),4*(N261-0.0057183-V261-360))</f>
        <v>5.52412243133256</v>
      </c>
      <c r="J261" s="29" t="n">
        <f aca="false">INT(365.25*(IF(E261&gt;2,$A$5,$A$5-1)+4716))+INT(30.6001*(IF(E261&lt;3,E261+12,E261)+1))+D261+$C$2/24+2-INT(IF(E261&gt;2,$A$5,$A$5-1)/100)+INT(INT(IF(E261&gt;2,$A$5,$A$5-1)/100)/4)-1524.5</f>
        <v>2459840.125</v>
      </c>
      <c r="K261" s="7" t="n">
        <v>260</v>
      </c>
      <c r="L261" s="30" t="n">
        <f aca="false">(J261-2451545)/36525</f>
        <v>0.227108145106092</v>
      </c>
      <c r="M261" s="6" t="n">
        <f aca="false">MOD(357.5291 + 35999.0503*L261 - 0.0001559*L261^2 - 0.00000048*L261^3,360)</f>
        <v>253.206631167246</v>
      </c>
      <c r="N261" s="6" t="n">
        <f aca="false">MOD(280.46645 + 36000.76983*L261 + 0.0003032*L261^2,360)</f>
        <v>176.534524121133</v>
      </c>
      <c r="O261" s="6" t="n">
        <f aca="false"> MOD((1.9146 - 0.004817*L261 - 0.000014*L261^2)*SIN(M261*$A$10) + (0.019993 - 0.000101*L261)*SIN(2*M261*$A$10) + 0.00029*SIN(3*M261*$A$10),360)</f>
        <v>358.179332416301</v>
      </c>
      <c r="P261" s="6" t="n">
        <f aca="false">MOD(N261+O261,360)</f>
        <v>174.713856537434</v>
      </c>
      <c r="Q261" s="31" t="n">
        <f aca="false">COS(P261*$A$10)</f>
        <v>-0.995747008171755</v>
      </c>
      <c r="R261" s="7" t="n">
        <f aca="false">COS((23.4393-46.815*L261/3600)*$A$10)*SIN(P261*$A$10)</f>
        <v>0.0845293005216272</v>
      </c>
      <c r="S261" s="7" t="n">
        <f aca="false">SIN((23.4393-46.815*L261/3600)*$A$10)*SIN(P261*$A$10)</f>
        <v>0.0366427765094769</v>
      </c>
      <c r="T261" s="31" t="n">
        <f aca="false">SQRT(1-S261^2)</f>
        <v>0.999328427960336</v>
      </c>
      <c r="U261" s="6" t="n">
        <f aca="false">ATAN(S261/T261)/$A$10</f>
        <v>2.09994655314735</v>
      </c>
      <c r="V261" s="6" t="n">
        <f aca="false">IF(2*ATAN(R261/(Q261+T261))/$A$10&gt;0, 2*ATAN(R261/(Q261+T261))/$A$10, 2*ATAN(R261/(Q261+T261))/$A$10+360)</f>
        <v>175.147775213299</v>
      </c>
      <c r="W261" s="6" t="n">
        <f aca="false"> MOD(280.46061837 + 360.98564736629*(J261-2451545) + 0.000387933*L261^2 - L261^3/3871000010  + $B$7,360)</f>
        <v>221.528747675475</v>
      </c>
      <c r="X261" s="6" t="n">
        <f aca="false">IF(W261-V261&gt;0,W261-V261,W261-V261+360)</f>
        <v>46.3809724621753</v>
      </c>
      <c r="Y261" s="31" t="n">
        <f aca="false">SIN($A$10*$B$5)*SIN(U261*$A$10) +COS($A$10*$B$5)* COS(U261*$A$10)*COS(X261*$A$10)</f>
        <v>0.471205657101501</v>
      </c>
      <c r="Z261" s="6" t="n">
        <f aca="false">SIN($A$10*X261)</f>
        <v>0.723942803558967</v>
      </c>
      <c r="AA261" s="6" t="n">
        <f aca="false">COS($A$10*X261)*SIN($A$10*$B$5) - TAN($A$10*U261)*COS($A$10*$B$5)</f>
        <v>0.504894066941666</v>
      </c>
      <c r="AB261" s="6" t="n">
        <f aca="false">IF(OR(AND(Z261*AA261&gt;0), AND(Z261&lt;0,AA261&gt;0)), MOD(ATAN2(AA261,Z261)/$A$10+360,360),  ATAN2(AA261,Z261)/$A$10)</f>
        <v>55.1072103044584</v>
      </c>
      <c r="AC261" s="16" t="n">
        <f aca="false">P261-P260</f>
        <v>0.975312859705468</v>
      </c>
      <c r="AD261" s="17" t="n">
        <f aca="false">(100013989+1670700*COS(3.0984635 + 6283.07585*L261/10)+13956*COS(3.05525 + 12566.1517*L261/10)+3084*COS(5.1985 + 77713.7715*L261/10) +1628*COS(1.1739 + 5753.3849*L261/10)+1576*COS(2.8469 + 7860.4194*L261/10)+925*COS(5.453 + 11506.77*L261/10)+542*COS(4.564 + 3930.21*L261/10)+472*COS(3.661 + 5884.927*L261/10)+346*COS(0.964 + 5507.553*L261/10)+329*COS(5.9 + 5223.694*L261/10)+307*COS(0.299 + 5573.143*L261/10)+243*COS(4.273 + 11790.629*L261/10)+212*COS(5.847 + 1577.344*L261/10)+186*COS(5.022 + 10977.079*L261/10)+175*COS(3.012 + 18849.228*L261/10)+110*COS(5.055 + 5486.778*L261/10)+98*COS(0.89 + 6069.78*L261/10)+86*COS(5.69 + 15720.84*L261/10)+86*COS(1.27 + 161000.69*L261/10)+65*COS(0.27 + 17260.15*L261/10)+63*COS(0.92 + 529.69*L261/10)+57*COS(2.01 + 83996.85*L261/10)+56*COS(5.24 + 71430.7*L261/10)+49*COS(3.25 + 2544.31*L261/10)+47*COS(2.58 + 775.52*L261/10)+45*COS(5.54 + 9437.76*L261/10)+43*COS(6.01 + 6275.96*L261/10)+39*COS(5.36 + 4694*L261/10)+38*COS(2.39 + 8827.39*L261/10)+37*COS(0.83 + 19651.05*L261/10)+37*COS(4.9 + 12139.55*L261/10)+36*COS(1.67 + 12036.46*L261/10)+35*COS(1.84 + 2942.46*L261/10)+33*COS(0.24 + 7084.9*L261/10)+32*COS(0.18 + 5088.63*L261/10)+32*COS(1.78 + 398.15*L261/10)+28*COS(1.21 + 6286.6*L261/10)+28*COS(1.9 + 6279.55*L261/10)+26*COS(4.59 + 10447.39*L261/10) +24.6*COS(3.787 + 8429.241*L261/10)+23.6*COS(0.269 + 796.3*L261/10)+27.8*COS(1.899 + 6279.55*L261/10)+23.9*COS(4.996 + 5856.48*L261/10)+20.3*COS(4.653 + 2146.165*L261/10))/100000000 + (103019*COS(1.10749 + 6283.07585*L261/10) +1721*COS(1.0644 + 12566.1517*L261/10) +702*COS(3.142 + 0*L261/10) +32*COS(1.02 + 18849.23*L261/10) +31*COS(2.84 + 5507.55*L261/10) +25*COS(1.32 + 5223.69*L261/10) +18*COS(1.42 + 1577.34*L261/10) +10*COS(5.91 + 10977.08*L261/10) +9*COS(1.42 + 6275.96*L261/10) +9*COS(0.27 + 5486.78*L261/10))*L261/1000000000  + (4359*COS(5.7846 + 6283.0758*L261/10)*L261^2+124*COS(5.579 + 12566.152*L261/10)*L261^2)/10000000000</f>
        <v>1.00510419325195</v>
      </c>
      <c r="AE261" s="10" t="n">
        <f aca="false">2*959.63/AD261</f>
        <v>1909.51347421043</v>
      </c>
      <c r="AF261" s="0"/>
      <c r="AG261" s="0"/>
    </row>
    <row r="262" customFormat="false" ht="12.8" hidden="false" customHeight="false" outlineLevel="0" collapsed="false">
      <c r="D262" s="28" t="n">
        <f aca="false">K262-INT(275*E262/9)+IF($A$8="leap year",1,2)*INT((E262+9)/12)+30</f>
        <v>18</v>
      </c>
      <c r="E262" s="28" t="n">
        <f aca="false">IF(K262&lt;32,1,INT(9*(IF($A$8="leap year",1,2)+K262)/275+0.98))</f>
        <v>9</v>
      </c>
      <c r="F262" s="20" t="n">
        <f aca="false">ASIN(Y262)*180/PI()</f>
        <v>27.7366788361368</v>
      </c>
      <c r="G262" s="21" t="n">
        <f aca="false">F262+1.02/(TAN($A$10*(F262+10.3/(F262+5.11)))*60)</f>
        <v>27.7685836418267</v>
      </c>
      <c r="H262" s="21" t="n">
        <f aca="false">IF(X262&gt;180,AB262-180,AB262+180)</f>
        <v>234.962234152212</v>
      </c>
      <c r="I262" s="13" t="n">
        <f aca="false">IF(ABS(4*(N262-0.0057183-V262))&lt;20,4*(N262-0.0057183-V262),4*(N262-0.0057183-V262-360))</f>
        <v>5.8813825000384</v>
      </c>
      <c r="J262" s="29" t="n">
        <f aca="false">INT(365.25*(IF(E262&gt;2,$A$5,$A$5-1)+4716))+INT(30.6001*(IF(E262&lt;3,E262+12,E262)+1))+D262+$C$2/24+2-INT(IF(E262&gt;2,$A$5,$A$5-1)/100)+INT(INT(IF(E262&gt;2,$A$5,$A$5-1)/100)/4)-1524.5</f>
        <v>2459841.125</v>
      </c>
      <c r="K262" s="7" t="n">
        <v>261</v>
      </c>
      <c r="L262" s="30" t="n">
        <f aca="false">(J262-2451545)/36525</f>
        <v>0.227135523613963</v>
      </c>
      <c r="M262" s="6" t="n">
        <f aca="false">MOD(357.5291 + 35999.0503*L262 - 0.0001559*L262^2 - 0.00000048*L262^3,360)</f>
        <v>254.192231447303</v>
      </c>
      <c r="N262" s="6" t="n">
        <f aca="false">MOD(280.46645 + 36000.76983*L262 + 0.0003032*L262^2,360)</f>
        <v>177.520171485066</v>
      </c>
      <c r="O262" s="6" t="n">
        <f aca="false"> MOD((1.9146 - 0.004817*L262 - 0.000014*L262^2)*SIN(M262*$A$10) + (0.019993 - 0.000101*L262)*SIN(2*M262*$A$10) + 0.00029*SIN(3*M262*$A$10),360)</f>
        <v>358.169526406437</v>
      </c>
      <c r="P262" s="6" t="n">
        <f aca="false">MOD(N262+O262,360)</f>
        <v>175.689697891503</v>
      </c>
      <c r="Q262" s="31" t="n">
        <f aca="false">COS(P262*$A$10)</f>
        <v>-0.997171635802194</v>
      </c>
      <c r="R262" s="7" t="n">
        <f aca="false">COS((23.4393-46.815*L262/3600)*$A$10)*SIN(P262*$A$10)</f>
        <v>0.0689576764140957</v>
      </c>
      <c r="S262" s="7" t="n">
        <f aca="false">SIN((23.4393-46.815*L262/3600)*$A$10)*SIN(P262*$A$10)</f>
        <v>0.0298926013445556</v>
      </c>
      <c r="T262" s="31" t="n">
        <f aca="false">SQRT(1-S262^2)</f>
        <v>0.999553116339925</v>
      </c>
      <c r="U262" s="6" t="n">
        <f aca="false">ATAN(S262/T262)/$A$10</f>
        <v>1.71297507016925</v>
      </c>
      <c r="V262" s="6" t="n">
        <f aca="false">IF(2*ATAN(R262/(Q262+T262))/$A$10&gt;0, 2*ATAN(R262/(Q262+T262))/$A$10, 2*ATAN(R262/(Q262+T262))/$A$10+360)</f>
        <v>176.044107560057</v>
      </c>
      <c r="W262" s="6" t="n">
        <f aca="false"> MOD(280.46061837 + 360.98564736629*(J262-2451545) + 0.000387933*L262^2 - L262^3/3871000010  + $B$7,360)</f>
        <v>222.514395046514</v>
      </c>
      <c r="X262" s="6" t="n">
        <f aca="false">IF(W262-V262&gt;0,W262-V262,W262-V262+360)</f>
        <v>46.4702874864568</v>
      </c>
      <c r="Y262" s="31" t="n">
        <f aca="false">SIN($A$10*$B$5)*SIN(U262*$A$10) +COS($A$10*$B$5)* COS(U262*$A$10)*COS(X262*$A$10)</f>
        <v>0.465408749736638</v>
      </c>
      <c r="Z262" s="6" t="n">
        <f aca="false">SIN($A$10*X262)</f>
        <v>0.72501730575685</v>
      </c>
      <c r="AA262" s="6" t="n">
        <f aca="false">COS($A$10*X262)*SIN($A$10*$B$5) - TAN($A$10*U262)*COS($A$10*$B$5)</f>
        <v>0.508375101891078</v>
      </c>
      <c r="AB262" s="6" t="n">
        <f aca="false">IF(OR(AND(Z262*AA262&gt;0), AND(Z262&lt;0,AA262&gt;0)), MOD(ATAN2(AA262,Z262)/$A$10+360,360),  ATAN2(AA262,Z262)/$A$10)</f>
        <v>54.962234152212</v>
      </c>
      <c r="AC262" s="16" t="n">
        <f aca="false">P262-P261</f>
        <v>0.975841354069416</v>
      </c>
      <c r="AD262" s="17" t="n">
        <f aca="false">(100013989+1670700*COS(3.0984635 + 6283.07585*L262/10)+13956*COS(3.05525 + 12566.1517*L262/10)+3084*COS(5.1985 + 77713.7715*L262/10) +1628*COS(1.1739 + 5753.3849*L262/10)+1576*COS(2.8469 + 7860.4194*L262/10)+925*COS(5.453 + 11506.77*L262/10)+542*COS(4.564 + 3930.21*L262/10)+472*COS(3.661 + 5884.927*L262/10)+346*COS(0.964 + 5507.553*L262/10)+329*COS(5.9 + 5223.694*L262/10)+307*COS(0.299 + 5573.143*L262/10)+243*COS(4.273 + 11790.629*L262/10)+212*COS(5.847 + 1577.344*L262/10)+186*COS(5.022 + 10977.079*L262/10)+175*COS(3.012 + 18849.228*L262/10)+110*COS(5.055 + 5486.778*L262/10)+98*COS(0.89 + 6069.78*L262/10)+86*COS(5.69 + 15720.84*L262/10)+86*COS(1.27 + 161000.69*L262/10)+65*COS(0.27 + 17260.15*L262/10)+63*COS(0.92 + 529.69*L262/10)+57*COS(2.01 + 83996.85*L262/10)+56*COS(5.24 + 71430.7*L262/10)+49*COS(3.25 + 2544.31*L262/10)+47*COS(2.58 + 775.52*L262/10)+45*COS(5.54 + 9437.76*L262/10)+43*COS(6.01 + 6275.96*L262/10)+39*COS(5.36 + 4694*L262/10)+38*COS(2.39 + 8827.39*L262/10)+37*COS(0.83 + 19651.05*L262/10)+37*COS(4.9 + 12139.55*L262/10)+36*COS(1.67 + 12036.46*L262/10)+35*COS(1.84 + 2942.46*L262/10)+33*COS(0.24 + 7084.9*L262/10)+32*COS(0.18 + 5088.63*L262/10)+32*COS(1.78 + 398.15*L262/10)+28*COS(1.21 + 6286.6*L262/10)+28*COS(1.9 + 6279.55*L262/10)+26*COS(4.59 + 10447.39*L262/10) +24.6*COS(3.787 + 8429.241*L262/10)+23.6*COS(0.269 + 796.3*L262/10)+27.8*COS(1.899 + 6279.55*L262/10)+23.9*COS(4.996 + 5856.48*L262/10)+20.3*COS(4.653 + 2146.165*L262/10))/100000000 + (103019*COS(1.10749 + 6283.07585*L262/10) +1721*COS(1.0644 + 12566.1517*L262/10) +702*COS(3.142 + 0*L262/10) +32*COS(1.02 + 18849.23*L262/10) +31*COS(2.84 + 5507.55*L262/10) +25*COS(1.32 + 5223.69*L262/10) +18*COS(1.42 + 1577.34*L262/10) +10*COS(5.91 + 10977.08*L262/10) +9*COS(1.42 + 6275.96*L262/10) +9*COS(0.27 + 5486.78*L262/10))*L262/1000000000  + (4359*COS(5.7846 + 6283.0758*L262/10)*L262^2+124*COS(5.579 + 12566.152*L262/10)*L262^2)/10000000000</f>
        <v>1.00483761568201</v>
      </c>
      <c r="AE262" s="10" t="n">
        <f aca="false">2*959.63/AD262</f>
        <v>1910.02005701921</v>
      </c>
      <c r="AF262" s="0"/>
      <c r="AG262" s="0"/>
    </row>
    <row r="263" customFormat="false" ht="12.8" hidden="false" customHeight="false" outlineLevel="0" collapsed="false">
      <c r="D263" s="28" t="n">
        <f aca="false">K263-INT(275*E263/9)+IF($A$8="leap year",1,2)*INT((E263+9)/12)+30</f>
        <v>19</v>
      </c>
      <c r="E263" s="28" t="n">
        <f aca="false">IF(K263&lt;32,1,INT(9*(IF($A$8="leap year",1,2)+K263)/275+0.98))</f>
        <v>9</v>
      </c>
      <c r="F263" s="20" t="n">
        <f aca="false">ASIN(Y263)*180/PI()</f>
        <v>27.3601355573585</v>
      </c>
      <c r="G263" s="21" t="n">
        <f aca="false">F263+1.02/(TAN($A$10*(F263+10.3/(F263+5.11)))*60)</f>
        <v>27.3925469107523</v>
      </c>
      <c r="H263" s="21" t="n">
        <f aca="false">IF(X263&gt;180,AB263-180,AB263+180)</f>
        <v>234.817798556138</v>
      </c>
      <c r="I263" s="13" t="n">
        <f aca="false">IF(ABS(4*(N263-0.0057183-V263))&lt;20,4*(N263-0.0057183-V263),4*(N263-0.0057183-V263-360))</f>
        <v>6.23813829166966</v>
      </c>
      <c r="J263" s="29" t="n">
        <f aca="false">INT(365.25*(IF(E263&gt;2,$A$5,$A$5-1)+4716))+INT(30.6001*(IF(E263&lt;3,E263+12,E263)+1))+D263+$C$2/24+2-INT(IF(E263&gt;2,$A$5,$A$5-1)/100)+INT(INT(IF(E263&gt;2,$A$5,$A$5-1)/100)/4)-1524.5</f>
        <v>2459842.125</v>
      </c>
      <c r="K263" s="7" t="n">
        <v>262</v>
      </c>
      <c r="L263" s="30" t="n">
        <f aca="false">(J263-2451545)/36525</f>
        <v>0.227162902121834</v>
      </c>
      <c r="M263" s="6" t="n">
        <f aca="false">MOD(357.5291 + 35999.0503*L263 - 0.0001559*L263^2 - 0.00000048*L263^3,360)</f>
        <v>255.177831727362</v>
      </c>
      <c r="N263" s="6" t="n">
        <f aca="false">MOD(280.46645 + 36000.76983*L263 + 0.0003032*L263^2,360)</f>
        <v>178.505818849002</v>
      </c>
      <c r="O263" s="6" t="n">
        <f aca="false"> MOD((1.9146 - 0.004817*L263 - 0.000014*L263^2)*SIN(M263*$A$10) + (0.019993 - 0.000101*L263)*SIN(2*M263*$A$10) + 0.00029*SIN(3*M263*$A$10),360)</f>
        <v>358.160252279507</v>
      </c>
      <c r="P263" s="6" t="n">
        <f aca="false">MOD(N263+O263,360)</f>
        <v>176.666071128509</v>
      </c>
      <c r="Q263" s="31" t="n">
        <f aca="false">COS(P263*$A$10)</f>
        <v>-0.998307553854077</v>
      </c>
      <c r="R263" s="7" t="n">
        <f aca="false">COS((23.4393-46.815*L263/3600)*$A$10)*SIN(P263*$A$10)</f>
        <v>0.0533575468179284</v>
      </c>
      <c r="S263" s="7" t="n">
        <f aca="false">SIN((23.4393-46.815*L263/3600)*$A$10)*SIN(P263*$A$10)</f>
        <v>0.0231300695083386</v>
      </c>
      <c r="T263" s="31" t="n">
        <f aca="false">SQRT(1-S263^2)</f>
        <v>0.999732464154555</v>
      </c>
      <c r="U263" s="6" t="n">
        <f aca="false">ATAN(S263/T263)/$A$10</f>
        <v>1.32537355975888</v>
      </c>
      <c r="V263" s="6" t="n">
        <f aca="false">IF(2*ATAN(R263/(Q263+T263))/$A$10&gt;0, 2*ATAN(R263/(Q263+T263))/$A$10, 2*ATAN(R263/(Q263+T263))/$A$10+360)</f>
        <v>176.940565976085</v>
      </c>
      <c r="W263" s="6" t="n">
        <f aca="false"> MOD(280.46061837 + 360.98564736629*(J263-2451545) + 0.000387933*L263^2 - L263^3/3871000010  + $B$7,360)</f>
        <v>223.500042417087</v>
      </c>
      <c r="X263" s="6" t="n">
        <f aca="false">IF(W263-V263&gt;0,W263-V263,W263-V263+360)</f>
        <v>46.5594764410021</v>
      </c>
      <c r="Y263" s="31" t="n">
        <f aca="false">SIN($A$10*$B$5)*SIN(U263*$A$10) +COS($A$10*$B$5)* COS(U263*$A$10)*COS(X263*$A$10)</f>
        <v>0.459581961881971</v>
      </c>
      <c r="Z263" s="6" t="n">
        <f aca="false">SIN($A$10*X263)</f>
        <v>0.726088533223962</v>
      </c>
      <c r="AA263" s="6" t="n">
        <f aca="false">COS($A$10*X263)*SIN($A$10*$B$5) - TAN($A$10*U263)*COS($A$10*$B$5)</f>
        <v>0.511861395184385</v>
      </c>
      <c r="AB263" s="6" t="n">
        <f aca="false">IF(OR(AND(Z263*AA263&gt;0), AND(Z263&lt;0,AA263&gt;0)), MOD(ATAN2(AA263,Z263)/$A$10+360,360),  ATAN2(AA263,Z263)/$A$10)</f>
        <v>54.817798556138</v>
      </c>
      <c r="AC263" s="16" t="n">
        <f aca="false">P263-P262</f>
        <v>0.97637323700576</v>
      </c>
      <c r="AD263" s="17" t="n">
        <f aca="false">(100013989+1670700*COS(3.0984635 + 6283.07585*L263/10)+13956*COS(3.05525 + 12566.1517*L263/10)+3084*COS(5.1985 + 77713.7715*L263/10) +1628*COS(1.1739 + 5753.3849*L263/10)+1576*COS(2.8469 + 7860.4194*L263/10)+925*COS(5.453 + 11506.77*L263/10)+542*COS(4.564 + 3930.21*L263/10)+472*COS(3.661 + 5884.927*L263/10)+346*COS(0.964 + 5507.553*L263/10)+329*COS(5.9 + 5223.694*L263/10)+307*COS(0.299 + 5573.143*L263/10)+243*COS(4.273 + 11790.629*L263/10)+212*COS(5.847 + 1577.344*L263/10)+186*COS(5.022 + 10977.079*L263/10)+175*COS(3.012 + 18849.228*L263/10)+110*COS(5.055 + 5486.778*L263/10)+98*COS(0.89 + 6069.78*L263/10)+86*COS(5.69 + 15720.84*L263/10)+86*COS(1.27 + 161000.69*L263/10)+65*COS(0.27 + 17260.15*L263/10)+63*COS(0.92 + 529.69*L263/10)+57*COS(2.01 + 83996.85*L263/10)+56*COS(5.24 + 71430.7*L263/10)+49*COS(3.25 + 2544.31*L263/10)+47*COS(2.58 + 775.52*L263/10)+45*COS(5.54 + 9437.76*L263/10)+43*COS(6.01 + 6275.96*L263/10)+39*COS(5.36 + 4694*L263/10)+38*COS(2.39 + 8827.39*L263/10)+37*COS(0.83 + 19651.05*L263/10)+37*COS(4.9 + 12139.55*L263/10)+36*COS(1.67 + 12036.46*L263/10)+35*COS(1.84 + 2942.46*L263/10)+33*COS(0.24 + 7084.9*L263/10)+32*COS(0.18 + 5088.63*L263/10)+32*COS(1.78 + 398.15*L263/10)+28*COS(1.21 + 6286.6*L263/10)+28*COS(1.9 + 6279.55*L263/10)+26*COS(4.59 + 10447.39*L263/10) +24.6*COS(3.787 + 8429.241*L263/10)+23.6*COS(0.269 + 796.3*L263/10)+27.8*COS(1.899 + 6279.55*L263/10)+23.9*COS(4.996 + 5856.48*L263/10)+20.3*COS(4.653 + 2146.165*L263/10))/100000000 + (103019*COS(1.10749 + 6283.07585*L263/10) +1721*COS(1.0644 + 12566.1517*L263/10) +702*COS(3.142 + 0*L263/10) +32*COS(1.02 + 18849.23*L263/10) +31*COS(2.84 + 5507.55*L263/10) +25*COS(1.32 + 5223.69*L263/10) +18*COS(1.42 + 1577.34*L263/10) +10*COS(5.91 + 10977.08*L263/10) +9*COS(1.42 + 6275.96*L263/10) +9*COS(0.27 + 5486.78*L263/10))*L263/1000000000  + (4359*COS(5.7846 + 6283.0758*L263/10)*L263^2+124*COS(5.579 + 12566.152*L263/10)*L263^2)/10000000000</f>
        <v>1.00456937801712</v>
      </c>
      <c r="AE263" s="10" t="n">
        <f aca="false">2*959.63/AD263</f>
        <v>1910.53006591576</v>
      </c>
      <c r="AF263" s="0"/>
      <c r="AG263" s="0"/>
    </row>
    <row r="264" customFormat="false" ht="12.8" hidden="false" customHeight="false" outlineLevel="0" collapsed="false">
      <c r="D264" s="28" t="n">
        <f aca="false">K264-INT(275*E264/9)+IF($A$8="leap year",1,2)*INT((E264+9)/12)+30</f>
        <v>20</v>
      </c>
      <c r="E264" s="28" t="n">
        <f aca="false">IF(K264&lt;32,1,INT(9*(IF($A$8="leap year",1,2)+K264)/275+0.98))</f>
        <v>9</v>
      </c>
      <c r="F264" s="20" t="n">
        <f aca="false">ASIN(Y264)*180/PI()</f>
        <v>26.9830859960606</v>
      </c>
      <c r="G264" s="21" t="n">
        <f aca="false">F264+1.02/(TAN($A$10*(F264+10.3/(F264+5.11)))*60)</f>
        <v>27.0160172129117</v>
      </c>
      <c r="H264" s="21" t="n">
        <f aca="false">IF(X264&gt;180,AB264-180,AB264+180)</f>
        <v>234.673853741267</v>
      </c>
      <c r="I264" s="13" t="n">
        <f aca="false">IF(ABS(4*(N264-0.0057183-V264))&lt;20,4*(N264-0.0057183-V264),4*(N264-0.0057183-V264-360))</f>
        <v>6.59405235779093</v>
      </c>
      <c r="J264" s="29" t="n">
        <f aca="false">INT(365.25*(IF(E264&gt;2,$A$5,$A$5-1)+4716))+INT(30.6001*(IF(E264&lt;3,E264+12,E264)+1))+D264+$C$2/24+2-INT(IF(E264&gt;2,$A$5,$A$5-1)/100)+INT(INT(IF(E264&gt;2,$A$5,$A$5-1)/100)/4)-1524.5</f>
        <v>2459843.125</v>
      </c>
      <c r="K264" s="7" t="n">
        <v>263</v>
      </c>
      <c r="L264" s="30" t="n">
        <f aca="false">(J264-2451545)/36525</f>
        <v>0.227190280629706</v>
      </c>
      <c r="M264" s="6" t="n">
        <f aca="false">MOD(357.5291 + 35999.0503*L264 - 0.0001559*L264^2 - 0.00000048*L264^3,360)</f>
        <v>256.163432007417</v>
      </c>
      <c r="N264" s="6" t="n">
        <f aca="false">MOD(280.46645 + 36000.76983*L264 + 0.0003032*L264^2,360)</f>
        <v>179.491466212938</v>
      </c>
      <c r="O264" s="6" t="n">
        <f aca="false"> MOD((1.9146 - 0.004817*L264 - 0.000014*L264^2)*SIN(M264*$A$10) + (0.019993 - 0.000101*L264)*SIN(2*M264*$A$10) + 0.00029*SIN(3*M264*$A$10),360)</f>
        <v>358.151513278929</v>
      </c>
      <c r="P264" s="6" t="n">
        <f aca="false">MOD(N264+O264,360)</f>
        <v>177.642979491867</v>
      </c>
      <c r="Q264" s="31" t="n">
        <f aca="false">COS(P264*$A$10)</f>
        <v>-0.999153961329199</v>
      </c>
      <c r="R264" s="7" t="n">
        <f aca="false">COS((23.4393-46.815*L264/3600)*$A$10)*SIN(P264*$A$10)</f>
        <v>0.0377333608809025</v>
      </c>
      <c r="S264" s="7" t="n">
        <f aca="false">SIN((23.4393-46.815*L264/3600)*$A$10)*SIN(P264*$A$10)</f>
        <v>0.0163571096713777</v>
      </c>
      <c r="T264" s="31" t="n">
        <f aca="false">SQRT(1-S264^2)</f>
        <v>0.99986621353219</v>
      </c>
      <c r="U264" s="6" t="n">
        <f aca="false">ATAN(S264/T264)/$A$10</f>
        <v>0.93723514603526</v>
      </c>
      <c r="V264" s="6" t="n">
        <f aca="false">IF(2*ATAN(R264/(Q264+T264))/$A$10&gt;0, 2*ATAN(R264/(Q264+T264))/$A$10, 2*ATAN(R264/(Q264+T264))/$A$10+360)</f>
        <v>177.83723482349</v>
      </c>
      <c r="W264" s="6" t="n">
        <f aca="false"> MOD(280.46061837 + 360.98564736629*(J264-2451545) + 0.000387933*L264^2 - L264^3/3871000010  + $B$7,360)</f>
        <v>224.485689788591</v>
      </c>
      <c r="X264" s="6" t="n">
        <f aca="false">IF(W264-V264&gt;0,W264-V264,W264-V264+360)</f>
        <v>46.6484549651012</v>
      </c>
      <c r="Y264" s="31" t="n">
        <f aca="false">SIN($A$10*$B$5)*SIN(U264*$A$10) +COS($A$10*$B$5)* COS(U264*$A$10)*COS(X264*$A$10)</f>
        <v>0.453727450328591</v>
      </c>
      <c r="Z264" s="6" t="n">
        <f aca="false">SIN($A$10*X264)</f>
        <v>0.727155480077253</v>
      </c>
      <c r="AA264" s="6" t="n">
        <f aca="false">COS($A$10*X264)*SIN($A$10*$B$5) - TAN($A$10*U264)*COS($A$10*$B$5)</f>
        <v>0.515353121007113</v>
      </c>
      <c r="AB264" s="6" t="n">
        <f aca="false">IF(OR(AND(Z264*AA264&gt;0), AND(Z264&lt;0,AA264&gt;0)), MOD(ATAN2(AA264,Z264)/$A$10+360,360),  ATAN2(AA264,Z264)/$A$10)</f>
        <v>54.6738537412667</v>
      </c>
      <c r="AC264" s="16" t="n">
        <f aca="false">P264-P263</f>
        <v>0.976908363357893</v>
      </c>
      <c r="AD264" s="17" t="n">
        <f aca="false">(100013989+1670700*COS(3.0984635 + 6283.07585*L264/10)+13956*COS(3.05525 + 12566.1517*L264/10)+3084*COS(5.1985 + 77713.7715*L264/10) +1628*COS(1.1739 + 5753.3849*L264/10)+1576*COS(2.8469 + 7860.4194*L264/10)+925*COS(5.453 + 11506.77*L264/10)+542*COS(4.564 + 3930.21*L264/10)+472*COS(3.661 + 5884.927*L264/10)+346*COS(0.964 + 5507.553*L264/10)+329*COS(5.9 + 5223.694*L264/10)+307*COS(0.299 + 5573.143*L264/10)+243*COS(4.273 + 11790.629*L264/10)+212*COS(5.847 + 1577.344*L264/10)+186*COS(5.022 + 10977.079*L264/10)+175*COS(3.012 + 18849.228*L264/10)+110*COS(5.055 + 5486.778*L264/10)+98*COS(0.89 + 6069.78*L264/10)+86*COS(5.69 + 15720.84*L264/10)+86*COS(1.27 + 161000.69*L264/10)+65*COS(0.27 + 17260.15*L264/10)+63*COS(0.92 + 529.69*L264/10)+57*COS(2.01 + 83996.85*L264/10)+56*COS(5.24 + 71430.7*L264/10)+49*COS(3.25 + 2544.31*L264/10)+47*COS(2.58 + 775.52*L264/10)+45*COS(5.54 + 9437.76*L264/10)+43*COS(6.01 + 6275.96*L264/10)+39*COS(5.36 + 4694*L264/10)+38*COS(2.39 + 8827.39*L264/10)+37*COS(0.83 + 19651.05*L264/10)+37*COS(4.9 + 12139.55*L264/10)+36*COS(1.67 + 12036.46*L264/10)+35*COS(1.84 + 2942.46*L264/10)+33*COS(0.24 + 7084.9*L264/10)+32*COS(0.18 + 5088.63*L264/10)+32*COS(1.78 + 398.15*L264/10)+28*COS(1.21 + 6286.6*L264/10)+28*COS(1.9 + 6279.55*L264/10)+26*COS(4.59 + 10447.39*L264/10) +24.6*COS(3.787 + 8429.241*L264/10)+23.6*COS(0.269 + 796.3*L264/10)+27.8*COS(1.899 + 6279.55*L264/10)+23.9*COS(4.996 + 5856.48*L264/10)+20.3*COS(4.653 + 2146.165*L264/10))/100000000 + (103019*COS(1.10749 + 6283.07585*L264/10) +1721*COS(1.0644 + 12566.1517*L264/10) +702*COS(3.142 + 0*L264/10) +32*COS(1.02 + 18849.23*L264/10) +31*COS(2.84 + 5507.55*L264/10) +25*COS(1.32 + 5223.69*L264/10) +18*COS(1.42 + 1577.34*L264/10) +10*COS(5.91 + 10977.08*L264/10) +9*COS(1.42 + 6275.96*L264/10) +9*COS(0.27 + 5486.78*L264/10))*L264/1000000000  + (4359*COS(5.7846 + 6283.0758*L264/10)*L264^2+124*COS(5.579 + 12566.152*L264/10)*L264^2)/10000000000</f>
        <v>1.00429934119621</v>
      </c>
      <c r="AE264" s="10" t="n">
        <f aca="false">2*959.63/AD264</f>
        <v>1911.04377078849</v>
      </c>
      <c r="AF264" s="0"/>
      <c r="AG264" s="0"/>
    </row>
    <row r="265" customFormat="false" ht="12.8" hidden="false" customHeight="false" outlineLevel="0" collapsed="false">
      <c r="D265" s="28" t="n">
        <f aca="false">K265-INT(275*E265/9)+IF($A$8="leap year",1,2)*INT((E265+9)/12)+30</f>
        <v>21</v>
      </c>
      <c r="E265" s="28" t="n">
        <f aca="false">IF(K265&lt;32,1,INT(9*(IF($A$8="leap year",1,2)+K265)/275+0.98))</f>
        <v>9</v>
      </c>
      <c r="F265" s="20" t="n">
        <f aca="false">ASIN(Y265)*180/PI()</f>
        <v>26.6056594507108</v>
      </c>
      <c r="G265" s="21" t="n">
        <f aca="false">F265+1.02/(TAN($A$10*(F265+10.3/(F265+5.11)))*60)</f>
        <v>26.6391242337029</v>
      </c>
      <c r="H265" s="21" t="n">
        <f aca="false">IF(X265&gt;180,AB265-180,AB265+180)</f>
        <v>234.530349779719</v>
      </c>
      <c r="I265" s="13" t="n">
        <f aca="false">IF(ABS(4*(N265-0.0057183-V265))&lt;20,4*(N265-0.0057183-V265),4*(N265-0.0057183-V265-360))</f>
        <v>6.94878603574625</v>
      </c>
      <c r="J265" s="29" t="n">
        <f aca="false">INT(365.25*(IF(E265&gt;2,$A$5,$A$5-1)+4716))+INT(30.6001*(IF(E265&lt;3,E265+12,E265)+1))+D265+$C$2/24+2-INT(IF(E265&gt;2,$A$5,$A$5-1)/100)+INT(INT(IF(E265&gt;2,$A$5,$A$5-1)/100)/4)-1524.5</f>
        <v>2459844.125</v>
      </c>
      <c r="K265" s="7" t="n">
        <v>264</v>
      </c>
      <c r="L265" s="30" t="n">
        <f aca="false">(J265-2451545)/36525</f>
        <v>0.227217659137577</v>
      </c>
      <c r="M265" s="6" t="n">
        <f aca="false">MOD(357.5291 + 35999.0503*L265 - 0.0001559*L265^2 - 0.00000048*L265^3,360)</f>
        <v>257.149032287474</v>
      </c>
      <c r="N265" s="6" t="n">
        <f aca="false">MOD(280.46645 + 36000.76983*L265 + 0.0003032*L265^2,360)</f>
        <v>180.477113576873</v>
      </c>
      <c r="O265" s="6" t="n">
        <f aca="false"> MOD((1.9146 - 0.004817*L265 - 0.000014*L265^2)*SIN(M265*$A$10) + (0.019993 - 0.000101*L265)*SIN(2*M265*$A$10) + 0.00029*SIN(3*M265*$A$10),360)</f>
        <v>358.143312501457</v>
      </c>
      <c r="P265" s="6" t="n">
        <f aca="false">MOD(N265+O265,360)</f>
        <v>178.62042607833</v>
      </c>
      <c r="Q265" s="31" t="n">
        <f aca="false">COS(P265*$A$10)</f>
        <v>-0.999710136381214</v>
      </c>
      <c r="R265" s="7" t="n">
        <f aca="false">COS((23.4393-46.815*L265/3600)*$A$10)*SIN(P265*$A$10)</f>
        <v>0.0220895892949564</v>
      </c>
      <c r="S265" s="7" t="n">
        <f aca="false">SIN((23.4393-46.815*L265/3600)*$A$10)*SIN(P265*$A$10)</f>
        <v>0.00957565984331462</v>
      </c>
      <c r="T265" s="31" t="n">
        <f aca="false">SQRT(1-S265^2)</f>
        <v>0.999954152318277</v>
      </c>
      <c r="U265" s="6" t="n">
        <f aca="false">ATAN(S265/T265)/$A$10</f>
        <v>0.548653279927444</v>
      </c>
      <c r="V265" s="6" t="n">
        <f aca="false">IF(2*ATAN(R265/(Q265+T265))/$A$10&gt;0, 2*ATAN(R265/(Q265+T265))/$A$10, 2*ATAN(R265/(Q265+T265))/$A$10+360)</f>
        <v>178.734198767937</v>
      </c>
      <c r="W265" s="6" t="n">
        <f aca="false"> MOD(280.46061837 + 360.98564736629*(J265-2451545) + 0.000387933*L265^2 - L265^3/3871000010  + $B$7,360)</f>
        <v>225.47133715963</v>
      </c>
      <c r="X265" s="6" t="n">
        <f aca="false">IF(W265-V265&gt;0,W265-V265,W265-V265+360)</f>
        <v>46.7371383916932</v>
      </c>
      <c r="Y265" s="31" t="n">
        <f aca="false">SIN($A$10*$B$5)*SIN(U265*$A$10) +COS($A$10*$B$5)* COS(U265*$A$10)*COS(X265*$A$10)</f>
        <v>0.447847406676794</v>
      </c>
      <c r="Z265" s="6" t="n">
        <f aca="false">SIN($A$10*X265)</f>
        <v>0.728217143427893</v>
      </c>
      <c r="AA265" s="6" t="n">
        <f aca="false">COS($A$10*X265)*SIN($A$10*$B$5) - TAN($A$10*U265)*COS($A$10*$B$5)</f>
        <v>0.518850461755747</v>
      </c>
      <c r="AB265" s="6" t="n">
        <f aca="false">IF(OR(AND(Z265*AA265&gt;0), AND(Z265&lt;0,AA265&gt;0)), MOD(ATAN2(AA265,Z265)/$A$10+360,360),  ATAN2(AA265,Z265)/$A$10)</f>
        <v>54.5303497797186</v>
      </c>
      <c r="AC265" s="16" t="n">
        <f aca="false">P265-P264</f>
        <v>0.977446586463202</v>
      </c>
      <c r="AD265" s="17" t="n">
        <f aca="false">(100013989+1670700*COS(3.0984635 + 6283.07585*L265/10)+13956*COS(3.05525 + 12566.1517*L265/10)+3084*COS(5.1985 + 77713.7715*L265/10) +1628*COS(1.1739 + 5753.3849*L265/10)+1576*COS(2.8469 + 7860.4194*L265/10)+925*COS(5.453 + 11506.77*L265/10)+542*COS(4.564 + 3930.21*L265/10)+472*COS(3.661 + 5884.927*L265/10)+346*COS(0.964 + 5507.553*L265/10)+329*COS(5.9 + 5223.694*L265/10)+307*COS(0.299 + 5573.143*L265/10)+243*COS(4.273 + 11790.629*L265/10)+212*COS(5.847 + 1577.344*L265/10)+186*COS(5.022 + 10977.079*L265/10)+175*COS(3.012 + 18849.228*L265/10)+110*COS(5.055 + 5486.778*L265/10)+98*COS(0.89 + 6069.78*L265/10)+86*COS(5.69 + 15720.84*L265/10)+86*COS(1.27 + 161000.69*L265/10)+65*COS(0.27 + 17260.15*L265/10)+63*COS(0.92 + 529.69*L265/10)+57*COS(2.01 + 83996.85*L265/10)+56*COS(5.24 + 71430.7*L265/10)+49*COS(3.25 + 2544.31*L265/10)+47*COS(2.58 + 775.52*L265/10)+45*COS(5.54 + 9437.76*L265/10)+43*COS(6.01 + 6275.96*L265/10)+39*COS(5.36 + 4694*L265/10)+38*COS(2.39 + 8827.39*L265/10)+37*COS(0.83 + 19651.05*L265/10)+37*COS(4.9 + 12139.55*L265/10)+36*COS(1.67 + 12036.46*L265/10)+35*COS(1.84 + 2942.46*L265/10)+33*COS(0.24 + 7084.9*L265/10)+32*COS(0.18 + 5088.63*L265/10)+32*COS(1.78 + 398.15*L265/10)+28*COS(1.21 + 6286.6*L265/10)+28*COS(1.9 + 6279.55*L265/10)+26*COS(4.59 + 10447.39*L265/10) +24.6*COS(3.787 + 8429.241*L265/10)+23.6*COS(0.269 + 796.3*L265/10)+27.8*COS(1.899 + 6279.55*L265/10)+23.9*COS(4.996 + 5856.48*L265/10)+20.3*COS(4.653 + 2146.165*L265/10))/100000000 + (103019*COS(1.10749 + 6283.07585*L265/10) +1721*COS(1.0644 + 12566.1517*L265/10) +702*COS(3.142 + 0*L265/10) +32*COS(1.02 + 18849.23*L265/10) +31*COS(2.84 + 5507.55*L265/10) +25*COS(1.32 + 5223.69*L265/10) +18*COS(1.42 + 1577.34*L265/10) +10*COS(5.91 + 10977.08*L265/10) +9*COS(1.42 + 6275.96*L265/10) +9*COS(0.27 + 5486.78*L265/10))*L265/1000000000  + (4359*COS(5.7846 + 6283.0758*L265/10)*L265^2+124*COS(5.579 + 12566.152*L265/10)*L265^2)/10000000000</f>
        <v>1.00402737930252</v>
      </c>
      <c r="AE265" s="10" t="n">
        <f aca="false">2*959.63/AD265</f>
        <v>1911.56141711322</v>
      </c>
      <c r="AF265" s="0"/>
      <c r="AG265" s="0"/>
    </row>
    <row r="266" customFormat="false" ht="12.8" hidden="false" customHeight="false" outlineLevel="0" collapsed="false">
      <c r="D266" s="28" t="n">
        <f aca="false">K266-INT(275*E266/9)+IF($A$8="leap year",1,2)*INT((E266+9)/12)+30</f>
        <v>22</v>
      </c>
      <c r="E266" s="28" t="n">
        <f aca="false">IF(K266&lt;32,1,INT(9*(IF($A$8="leap year",1,2)+K266)/275+0.98))</f>
        <v>9</v>
      </c>
      <c r="F266" s="20" t="n">
        <f aca="false">ASIN(Y266)*180/PI()</f>
        <v>26.2279854997675</v>
      </c>
      <c r="G266" s="21" t="n">
        <f aca="false">F266+1.02/(TAN($A$10*(F266+10.3/(F266+5.11)))*60)</f>
        <v>26.2619979518215</v>
      </c>
      <c r="H266" s="21" t="n">
        <f aca="false">IF(X266&gt;180,AB266-180,AB266+180)</f>
        <v>234.387236711182</v>
      </c>
      <c r="I266" s="13" t="n">
        <f aca="false">IF(ABS(4*(N266-0.0057183-V266))&lt;20,4*(N266-0.0057183-V266),4*(N266-0.0057183-V266-360))</f>
        <v>7.30199964135193</v>
      </c>
      <c r="J266" s="29" t="n">
        <f aca="false">INT(365.25*(IF(E266&gt;2,$A$5,$A$5-1)+4716))+INT(30.6001*(IF(E266&lt;3,E266+12,E266)+1))+D266+$C$2/24+2-INT(IF(E266&gt;2,$A$5,$A$5-1)/100)+INT(INT(IF(E266&gt;2,$A$5,$A$5-1)/100)/4)-1524.5</f>
        <v>2459845.125</v>
      </c>
      <c r="K266" s="7" t="n">
        <v>265</v>
      </c>
      <c r="L266" s="30" t="n">
        <f aca="false">(J266-2451545)/36525</f>
        <v>0.227245037645448</v>
      </c>
      <c r="M266" s="6" t="n">
        <f aca="false">MOD(357.5291 + 35999.0503*L266 - 0.0001559*L266^2 - 0.00000048*L266^3,360)</f>
        <v>258.134632567531</v>
      </c>
      <c r="N266" s="6" t="n">
        <f aca="false">MOD(280.46645 + 36000.76983*L266 + 0.0003032*L266^2,360)</f>
        <v>181.462760940811</v>
      </c>
      <c r="O266" s="6" t="n">
        <f aca="false"> MOD((1.9146 - 0.004817*L266 - 0.000014*L266^2)*SIN(M266*$A$10) + (0.019993 - 0.000101*L266)*SIN(2*M266*$A$10) + 0.00029*SIN(3*M266*$A$10),360)</f>
        <v>358.135652895693</v>
      </c>
      <c r="P266" s="6" t="n">
        <f aca="false">MOD(N266+O266,360)</f>
        <v>179.598413836504</v>
      </c>
      <c r="Q266" s="31" t="n">
        <f aca="false">COS(P266*$A$10)</f>
        <v>-0.999975437054566</v>
      </c>
      <c r="R266" s="7" t="n">
        <f aca="false">COS((23.4393-46.815*L266/3600)*$A$10)*SIN(P266*$A$10)</f>
        <v>0.0064307231949379</v>
      </c>
      <c r="S266" s="7" t="n">
        <f aca="false">SIN((23.4393-46.815*L266/3600)*$A$10)*SIN(P266*$A$10)</f>
        <v>0.00278766689549616</v>
      </c>
      <c r="T266" s="31" t="n">
        <f aca="false">SQRT(1-S266^2)</f>
        <v>0.999996114449091</v>
      </c>
      <c r="U266" s="6" t="n">
        <f aca="false">ATAN(S266/T266)/$A$10</f>
        <v>0.159721754669323</v>
      </c>
      <c r="V266" s="6" t="n">
        <f aca="false">IF(2*ATAN(R266/(Q266+T266))/$A$10&gt;0, 2*ATAN(R266/(Q266+T266))/$A$10, 2*ATAN(R266/(Q266+T266))/$A$10+360)</f>
        <v>179.631542730473</v>
      </c>
      <c r="W266" s="6" t="n">
        <f aca="false"> MOD(280.46061837 + 360.98564736629*(J266-2451545) + 0.000387933*L266^2 - L266^3/3871000010  + $B$7,360)</f>
        <v>226.456984530669</v>
      </c>
      <c r="X266" s="6" t="n">
        <f aca="false">IF(W266-V266&gt;0,W266-V266,W266-V266+360)</f>
        <v>46.8254418001959</v>
      </c>
      <c r="Y266" s="31" t="n">
        <f aca="false">SIN($A$10*$B$5)*SIN(U266*$A$10) +COS($A$10*$B$5)* COS(U266*$A$10)*COS(X266*$A$10)</f>
        <v>0.44194405619158</v>
      </c>
      <c r="Z266" s="6" t="n">
        <f aca="false">SIN($A$10*X266)</f>
        <v>0.729272524018965</v>
      </c>
      <c r="AA266" s="6" t="n">
        <f aca="false">COS($A$10*X266)*SIN($A$10*$B$5) - TAN($A$10*U266)*COS($A$10*$B$5)</f>
        <v>0.52235360651283</v>
      </c>
      <c r="AB266" s="6" t="n">
        <f aca="false">IF(OR(AND(Z266*AA266&gt;0), AND(Z266&lt;0,AA266&gt;0)), MOD(ATAN2(AA266,Z266)/$A$10+360,360),  ATAN2(AA266,Z266)/$A$10)</f>
        <v>54.3872367111818</v>
      </c>
      <c r="AC266" s="16" t="n">
        <f aca="false">P266-P265</f>
        <v>0.977987758173754</v>
      </c>
      <c r="AD266" s="17" t="n">
        <f aca="false">(100013989+1670700*COS(3.0984635 + 6283.07585*L266/10)+13956*COS(3.05525 + 12566.1517*L266/10)+3084*COS(5.1985 + 77713.7715*L266/10) +1628*COS(1.1739 + 5753.3849*L266/10)+1576*COS(2.8469 + 7860.4194*L266/10)+925*COS(5.453 + 11506.77*L266/10)+542*COS(4.564 + 3930.21*L266/10)+472*COS(3.661 + 5884.927*L266/10)+346*COS(0.964 + 5507.553*L266/10)+329*COS(5.9 + 5223.694*L266/10)+307*COS(0.299 + 5573.143*L266/10)+243*COS(4.273 + 11790.629*L266/10)+212*COS(5.847 + 1577.344*L266/10)+186*COS(5.022 + 10977.079*L266/10)+175*COS(3.012 + 18849.228*L266/10)+110*COS(5.055 + 5486.778*L266/10)+98*COS(0.89 + 6069.78*L266/10)+86*COS(5.69 + 15720.84*L266/10)+86*COS(1.27 + 161000.69*L266/10)+65*COS(0.27 + 17260.15*L266/10)+63*COS(0.92 + 529.69*L266/10)+57*COS(2.01 + 83996.85*L266/10)+56*COS(5.24 + 71430.7*L266/10)+49*COS(3.25 + 2544.31*L266/10)+47*COS(2.58 + 775.52*L266/10)+45*COS(5.54 + 9437.76*L266/10)+43*COS(6.01 + 6275.96*L266/10)+39*COS(5.36 + 4694*L266/10)+38*COS(2.39 + 8827.39*L266/10)+37*COS(0.83 + 19651.05*L266/10)+37*COS(4.9 + 12139.55*L266/10)+36*COS(1.67 + 12036.46*L266/10)+35*COS(1.84 + 2942.46*L266/10)+33*COS(0.24 + 7084.9*L266/10)+32*COS(0.18 + 5088.63*L266/10)+32*COS(1.78 + 398.15*L266/10)+28*COS(1.21 + 6286.6*L266/10)+28*COS(1.9 + 6279.55*L266/10)+26*COS(4.59 + 10447.39*L266/10) +24.6*COS(3.787 + 8429.241*L266/10)+23.6*COS(0.269 + 796.3*L266/10)+27.8*COS(1.899 + 6279.55*L266/10)+23.9*COS(4.996 + 5856.48*L266/10)+20.3*COS(4.653 + 2146.165*L266/10))/100000000 + (103019*COS(1.10749 + 6283.07585*L266/10) +1721*COS(1.0644 + 12566.1517*L266/10) +702*COS(3.142 + 0*L266/10) +32*COS(1.02 + 18849.23*L266/10) +31*COS(2.84 + 5507.55*L266/10) +25*COS(1.32 + 5223.69*L266/10) +18*COS(1.42 + 1577.34*L266/10) +10*COS(5.91 + 10977.08*L266/10) +9*COS(1.42 + 6275.96*L266/10) +9*COS(0.27 + 5486.78*L266/10))*L266/1000000000  + (4359*COS(5.7846 + 6283.0758*L266/10)*L266^2+124*COS(5.579 + 12566.152*L266/10)*L266^2)/10000000000</f>
        <v>1.00375337933235</v>
      </c>
      <c r="AE266" s="10" t="n">
        <f aca="false">2*959.63/AD266</f>
        <v>1912.08322633654</v>
      </c>
      <c r="AF266" s="0"/>
      <c r="AG266" s="0"/>
    </row>
    <row r="267" customFormat="false" ht="12.8" hidden="false" customHeight="false" outlineLevel="0" collapsed="false">
      <c r="D267" s="28" t="n">
        <f aca="false">K267-INT(275*E267/9)+IF($A$8="leap year",1,2)*INT((E267+9)/12)+30</f>
        <v>23</v>
      </c>
      <c r="E267" s="28" t="n">
        <f aca="false">IF(K267&lt;32,1,INT(9*(IF($A$8="leap year",1,2)+K267)/275+0.98))</f>
        <v>9</v>
      </c>
      <c r="F267" s="20" t="n">
        <f aca="false">ASIN(Y267)*180/PI()</f>
        <v>25.8501939772056</v>
      </c>
      <c r="G267" s="21" t="n">
        <f aca="false">F267+1.02/(TAN($A$10*(F267+10.3/(F267+5.11)))*60)</f>
        <v>25.8847686150741</v>
      </c>
      <c r="H267" s="21" t="n">
        <f aca="false">IF(X267&gt;180,AB267-180,AB267+180)</f>
        <v>234.244464654442</v>
      </c>
      <c r="I267" s="13" t="n">
        <f aca="false">IF(ABS(4*(N267-0.0057183-V267))&lt;20,4*(N267-0.0057183-V267),4*(N267-0.0057183-V267-360))</f>
        <v>7.6533526629637</v>
      </c>
      <c r="J267" s="29" t="n">
        <f aca="false">INT(365.25*(IF(E267&gt;2,$A$5,$A$5-1)+4716))+INT(30.6001*(IF(E267&lt;3,E267+12,E267)+1))+D267+$C$2/24+2-INT(IF(E267&gt;2,$A$5,$A$5-1)/100)+INT(INT(IF(E267&gt;2,$A$5,$A$5-1)/100)/4)-1524.5</f>
        <v>2459846.125</v>
      </c>
      <c r="K267" s="7" t="n">
        <v>266</v>
      </c>
      <c r="L267" s="30" t="n">
        <f aca="false">(J267-2451545)/36525</f>
        <v>0.22727241615332</v>
      </c>
      <c r="M267" s="6" t="n">
        <f aca="false">MOD(357.5291 + 35999.0503*L267 - 0.0001559*L267^2 - 0.00000048*L267^3,360)</f>
        <v>259.120232847588</v>
      </c>
      <c r="N267" s="6" t="n">
        <f aca="false">MOD(280.46645 + 36000.76983*L267 + 0.0003032*L267^2,360)</f>
        <v>182.448408304748</v>
      </c>
      <c r="O267" s="6" t="n">
        <f aca="false"> MOD((1.9146 - 0.004817*L267 - 0.000014*L267^2)*SIN(M267*$A$10) + (0.019993 - 0.000101*L267)*SIN(2*M267*$A$10) + 0.00029*SIN(3*M267*$A$10),360)</f>
        <v>358.128537260635</v>
      </c>
      <c r="P267" s="6" t="n">
        <f aca="false">MOD(N267+O267,360)</f>
        <v>180.576945565384</v>
      </c>
      <c r="Q267" s="31" t="n">
        <f aca="false">COS(P267*$A$10)</f>
        <v>-0.999949302009119</v>
      </c>
      <c r="R267" s="7" t="n">
        <f aca="false">COS((23.4393-46.815*L267/3600)*$A$10)*SIN(P267*$A$10)</f>
        <v>-0.0092387269643813</v>
      </c>
      <c r="S267" s="7" t="n">
        <f aca="false">SIN((23.4393-46.815*L267/3600)*$A$10)*SIN(P267*$A$10)</f>
        <v>-0.00400491392583165</v>
      </c>
      <c r="T267" s="31" t="n">
        <f aca="false">SQRT(1-S267^2)</f>
        <v>0.999991980300065</v>
      </c>
      <c r="U267" s="6" t="n">
        <f aca="false">ATAN(S267/T267)/$A$10</f>
        <v>-0.229465278677878</v>
      </c>
      <c r="V267" s="6" t="n">
        <f aca="false">IF(2*ATAN(R267/(Q267+T267))/$A$10&gt;0, 2*ATAN(R267/(Q267+T267))/$A$10, 2*ATAN(R267/(Q267+T267))/$A$10+360)</f>
        <v>180.529351839007</v>
      </c>
      <c r="W267" s="6" t="n">
        <f aca="false"> MOD(280.46061837 + 360.98564736629*(J267-2451545) + 0.000387933*L267^2 - L267^3/3871000010  + $B$7,360)</f>
        <v>227.442631902173</v>
      </c>
      <c r="X267" s="6" t="n">
        <f aca="false">IF(W267-V267&gt;0,W267-V267,W267-V267+360)</f>
        <v>46.9132800631659</v>
      </c>
      <c r="Y267" s="31" t="n">
        <f aca="false">SIN($A$10*$B$5)*SIN(U267*$A$10) +COS($A$10*$B$5)* COS(U267*$A$10)*COS(X267*$A$10)</f>
        <v>0.436019656669332</v>
      </c>
      <c r="Z267" s="6" t="n">
        <f aca="false">SIN($A$10*X267)</f>
        <v>0.730320626766728</v>
      </c>
      <c r="AA267" s="6" t="n">
        <f aca="false">COS($A$10*X267)*SIN($A$10*$B$5) - TAN($A$10*U267)*COS($A$10*$B$5)</f>
        <v>0.52586274955777</v>
      </c>
      <c r="AB267" s="6" t="n">
        <f aca="false">IF(OR(AND(Z267*AA267&gt;0), AND(Z267&lt;0,AA267&gt;0)), MOD(ATAN2(AA267,Z267)/$A$10+360,360),  ATAN2(AA267,Z267)/$A$10)</f>
        <v>54.2444646544419</v>
      </c>
      <c r="AC267" s="16" t="n">
        <f aca="false">P267-P266</f>
        <v>0.97853172887983</v>
      </c>
      <c r="AD267" s="17" t="n">
        <f aca="false">(100013989+1670700*COS(3.0984635 + 6283.07585*L267/10)+13956*COS(3.05525 + 12566.1517*L267/10)+3084*COS(5.1985 + 77713.7715*L267/10) +1628*COS(1.1739 + 5753.3849*L267/10)+1576*COS(2.8469 + 7860.4194*L267/10)+925*COS(5.453 + 11506.77*L267/10)+542*COS(4.564 + 3930.21*L267/10)+472*COS(3.661 + 5884.927*L267/10)+346*COS(0.964 + 5507.553*L267/10)+329*COS(5.9 + 5223.694*L267/10)+307*COS(0.299 + 5573.143*L267/10)+243*COS(4.273 + 11790.629*L267/10)+212*COS(5.847 + 1577.344*L267/10)+186*COS(5.022 + 10977.079*L267/10)+175*COS(3.012 + 18849.228*L267/10)+110*COS(5.055 + 5486.778*L267/10)+98*COS(0.89 + 6069.78*L267/10)+86*COS(5.69 + 15720.84*L267/10)+86*COS(1.27 + 161000.69*L267/10)+65*COS(0.27 + 17260.15*L267/10)+63*COS(0.92 + 529.69*L267/10)+57*COS(2.01 + 83996.85*L267/10)+56*COS(5.24 + 71430.7*L267/10)+49*COS(3.25 + 2544.31*L267/10)+47*COS(2.58 + 775.52*L267/10)+45*COS(5.54 + 9437.76*L267/10)+43*COS(6.01 + 6275.96*L267/10)+39*COS(5.36 + 4694*L267/10)+38*COS(2.39 + 8827.39*L267/10)+37*COS(0.83 + 19651.05*L267/10)+37*COS(4.9 + 12139.55*L267/10)+36*COS(1.67 + 12036.46*L267/10)+35*COS(1.84 + 2942.46*L267/10)+33*COS(0.24 + 7084.9*L267/10)+32*COS(0.18 + 5088.63*L267/10)+32*COS(1.78 + 398.15*L267/10)+28*COS(1.21 + 6286.6*L267/10)+28*COS(1.9 + 6279.55*L267/10)+26*COS(4.59 + 10447.39*L267/10) +24.6*COS(3.787 + 8429.241*L267/10)+23.6*COS(0.269 + 796.3*L267/10)+27.8*COS(1.899 + 6279.55*L267/10)+23.9*COS(4.996 + 5856.48*L267/10)+20.3*COS(4.653 + 2146.165*L267/10))/100000000 + (103019*COS(1.10749 + 6283.07585*L267/10) +1721*COS(1.0644 + 12566.1517*L267/10) +702*COS(3.142 + 0*L267/10) +32*COS(1.02 + 18849.23*L267/10) +31*COS(2.84 + 5507.55*L267/10) +25*COS(1.32 + 5223.69*L267/10) +18*COS(1.42 + 1577.34*L267/10) +10*COS(5.91 + 10977.08*L267/10) +9*COS(1.42 + 6275.96*L267/10) +9*COS(0.27 + 5486.78*L267/10))*L267/1000000000  + (4359*COS(5.7846 + 6283.0758*L267/10)*L267^2+124*COS(5.579 + 12566.152*L267/10)*L267^2)/10000000000</f>
        <v>1.00347724322808</v>
      </c>
      <c r="AE267" s="10" t="n">
        <f aca="false">2*959.63/AD267</f>
        <v>1912.6093919439</v>
      </c>
      <c r="AF267" s="0"/>
      <c r="AG267" s="0"/>
    </row>
    <row r="268" customFormat="false" ht="12.8" hidden="false" customHeight="false" outlineLevel="0" collapsed="false">
      <c r="D268" s="28" t="n">
        <f aca="false">K268-INT(275*E268/9)+IF($A$8="leap year",1,2)*INT((E268+9)/12)+30</f>
        <v>24</v>
      </c>
      <c r="E268" s="28" t="n">
        <f aca="false">IF(K268&lt;32,1,INT(9*(IF($A$8="leap year",1,2)+K268)/275+0.98))</f>
        <v>9</v>
      </c>
      <c r="F268" s="20" t="n">
        <f aca="false">ASIN(Y268)*180/PI()</f>
        <v>25.4724149481351</v>
      </c>
      <c r="G268" s="21" t="n">
        <f aca="false">F268+1.02/(TAN($A$10*(F268+10.3/(F268+5.11)))*60)</f>
        <v>25.5075667162674</v>
      </c>
      <c r="H268" s="21" t="n">
        <f aca="false">IF(X268&gt;180,AB268-180,AB268+180)</f>
        <v>234.10198391627</v>
      </c>
      <c r="I268" s="13" t="n">
        <f aca="false">IF(ABS(4*(N268-0.0057183-V268))&lt;20,4*(N268-0.0057183-V268),4*(N268-0.0057183-V268-360))</f>
        <v>8.00250395725038</v>
      </c>
      <c r="J268" s="29" t="n">
        <f aca="false">INT(365.25*(IF(E268&gt;2,$A$5,$A$5-1)+4716))+INT(30.6001*(IF(E268&lt;3,E268+12,E268)+1))+D268+$C$2/24+2-INT(IF(E268&gt;2,$A$5,$A$5-1)/100)+INT(INT(IF(E268&gt;2,$A$5,$A$5-1)/100)/4)-1524.5</f>
        <v>2459847.125</v>
      </c>
      <c r="K268" s="7" t="n">
        <v>267</v>
      </c>
      <c r="L268" s="30" t="n">
        <f aca="false">(J268-2451545)/36525</f>
        <v>0.227299794661191</v>
      </c>
      <c r="M268" s="6" t="n">
        <f aca="false">MOD(357.5291 + 35999.0503*L268 - 0.0001559*L268^2 - 0.00000048*L268^3,360)</f>
        <v>260.105833127645</v>
      </c>
      <c r="N268" s="6" t="n">
        <f aca="false">MOD(280.46645 + 36000.76983*L268 + 0.0003032*L268^2,360)</f>
        <v>183.434055668686</v>
      </c>
      <c r="O268" s="6" t="n">
        <f aca="false"> MOD((1.9146 - 0.004817*L268 - 0.000014*L268^2)*SIN(M268*$A$10) + (0.019993 - 0.000101*L268)*SIN(2*M268*$A$10) + 0.00029*SIN(3*M268*$A$10),360)</f>
        <v>358.121968244248</v>
      </c>
      <c r="P268" s="6" t="n">
        <f aca="false">MOD(N268+O268,360)</f>
        <v>181.556023912933</v>
      </c>
      <c r="Q268" s="31" t="n">
        <f aca="false">COS(P268*$A$10)</f>
        <v>-0.99963125122975</v>
      </c>
      <c r="R268" s="7" t="n">
        <f aca="false">COS((23.4393-46.815*L268/3600)*$A$10)*SIN(P268*$A$10)</f>
        <v>-0.0249142325532945</v>
      </c>
      <c r="S268" s="7" t="n">
        <f aca="false">SIN((23.4393-46.815*L268/3600)*$A$10)*SIN(P268*$A$10)</f>
        <v>-0.0108001194958678</v>
      </c>
      <c r="T268" s="31" t="n">
        <f aca="false">SQRT(1-S268^2)</f>
        <v>0.999941677008652</v>
      </c>
      <c r="U268" s="6" t="n">
        <f aca="false">ATAN(S268/T268)/$A$10</f>
        <v>-0.618813295744456</v>
      </c>
      <c r="V268" s="6" t="n">
        <f aca="false">IF(2*ATAN(R268/(Q268+T268))/$A$10&gt;0, 2*ATAN(R268/(Q268+T268))/$A$10, 2*ATAN(R268/(Q268+T268))/$A$10+360)</f>
        <v>181.427711379373</v>
      </c>
      <c r="W268" s="6" t="n">
        <f aca="false"> MOD(280.46061837 + 360.98564736629*(J268-2451545) + 0.000387933*L268^2 - L268^3/3871000010  + $B$7,360)</f>
        <v>228.428279272746</v>
      </c>
      <c r="X268" s="6" t="n">
        <f aca="false">IF(W268-V268&gt;0,W268-V268,W268-V268+360)</f>
        <v>47.0005678933732</v>
      </c>
      <c r="Y268" s="31" t="n">
        <f aca="false">SIN($A$10*$B$5)*SIN(U268*$A$10) +COS($A$10*$B$5)* COS(U268*$A$10)*COS(X268*$A$10)</f>
        <v>0.430076497263586</v>
      </c>
      <c r="Z268" s="6" t="n">
        <f aca="false">SIN($A$10*X268)</f>
        <v>0.731360461284441</v>
      </c>
      <c r="AA268" s="6" t="n">
        <f aca="false">COS($A$10*X268)*SIN($A$10*$B$5) - TAN($A$10*U268)*COS($A$10*$B$5)</f>
        <v>0.529378088850569</v>
      </c>
      <c r="AB268" s="6" t="n">
        <f aca="false">IF(OR(AND(Z268*AA268&gt;0), AND(Z268&lt;0,AA268&gt;0)), MOD(ATAN2(AA268,Z268)/$A$10+360,360),  ATAN2(AA268,Z268)/$A$10)</f>
        <v>54.1019839162698</v>
      </c>
      <c r="AC268" s="16" t="n">
        <f aca="false">P268-P267</f>
        <v>0.979078347549603</v>
      </c>
      <c r="AD268" s="17" t="n">
        <f aca="false">(100013989+1670700*COS(3.0984635 + 6283.07585*L268/10)+13956*COS(3.05525 + 12566.1517*L268/10)+3084*COS(5.1985 + 77713.7715*L268/10) +1628*COS(1.1739 + 5753.3849*L268/10)+1576*COS(2.8469 + 7860.4194*L268/10)+925*COS(5.453 + 11506.77*L268/10)+542*COS(4.564 + 3930.21*L268/10)+472*COS(3.661 + 5884.927*L268/10)+346*COS(0.964 + 5507.553*L268/10)+329*COS(5.9 + 5223.694*L268/10)+307*COS(0.299 + 5573.143*L268/10)+243*COS(4.273 + 11790.629*L268/10)+212*COS(5.847 + 1577.344*L268/10)+186*COS(5.022 + 10977.079*L268/10)+175*COS(3.012 + 18849.228*L268/10)+110*COS(5.055 + 5486.778*L268/10)+98*COS(0.89 + 6069.78*L268/10)+86*COS(5.69 + 15720.84*L268/10)+86*COS(1.27 + 161000.69*L268/10)+65*COS(0.27 + 17260.15*L268/10)+63*COS(0.92 + 529.69*L268/10)+57*COS(2.01 + 83996.85*L268/10)+56*COS(5.24 + 71430.7*L268/10)+49*COS(3.25 + 2544.31*L268/10)+47*COS(2.58 + 775.52*L268/10)+45*COS(5.54 + 9437.76*L268/10)+43*COS(6.01 + 6275.96*L268/10)+39*COS(5.36 + 4694*L268/10)+38*COS(2.39 + 8827.39*L268/10)+37*COS(0.83 + 19651.05*L268/10)+37*COS(4.9 + 12139.55*L268/10)+36*COS(1.67 + 12036.46*L268/10)+35*COS(1.84 + 2942.46*L268/10)+33*COS(0.24 + 7084.9*L268/10)+32*COS(0.18 + 5088.63*L268/10)+32*COS(1.78 + 398.15*L268/10)+28*COS(1.21 + 6286.6*L268/10)+28*COS(1.9 + 6279.55*L268/10)+26*COS(4.59 + 10447.39*L268/10) +24.6*COS(3.787 + 8429.241*L268/10)+23.6*COS(0.269 + 796.3*L268/10)+27.8*COS(1.899 + 6279.55*L268/10)+23.9*COS(4.996 + 5856.48*L268/10)+20.3*COS(4.653 + 2146.165*L268/10))/100000000 + (103019*COS(1.10749 + 6283.07585*L268/10) +1721*COS(1.0644 + 12566.1517*L268/10) +702*COS(3.142 + 0*L268/10) +32*COS(1.02 + 18849.23*L268/10) +31*COS(2.84 + 5507.55*L268/10) +25*COS(1.32 + 5223.69*L268/10) +18*COS(1.42 + 1577.34*L268/10) +10*COS(5.91 + 10977.08*L268/10) +9*COS(1.42 + 6275.96*L268/10) +9*COS(0.27 + 5486.78*L268/10))*L268/1000000000  + (4359*COS(5.7846 + 6283.0758*L268/10)*L268^2+124*COS(5.579 + 12566.152*L268/10)*L268^2)/10000000000</f>
        <v>1.0031988933544</v>
      </c>
      <c r="AE268" s="10" t="n">
        <f aca="false">2*959.63/AD268</f>
        <v>1913.1400689474</v>
      </c>
      <c r="AF268" s="0"/>
      <c r="AG268" s="0"/>
    </row>
    <row r="269" customFormat="false" ht="12.8" hidden="false" customHeight="false" outlineLevel="0" collapsed="false">
      <c r="D269" s="28" t="n">
        <f aca="false">K269-INT(275*E269/9)+IF($A$8="leap year",1,2)*INT((E269+9)/12)+30</f>
        <v>25</v>
      </c>
      <c r="E269" s="28" t="n">
        <f aca="false">IF(K269&lt;32,1,INT(9*(IF($A$8="leap year",1,2)+K269)/275+0.98))</f>
        <v>9</v>
      </c>
      <c r="F269" s="20" t="n">
        <f aca="false">ASIN(Y269)*180/PI()</f>
        <v>25.0947786807496</v>
      </c>
      <c r="G269" s="21" t="n">
        <f aca="false">F269+1.02/(TAN($A$10*(F269+10.3/(F269+5.11)))*60)</f>
        <v>25.1305229654127</v>
      </c>
      <c r="H269" s="21" t="n">
        <f aca="false">IF(X269&gt;180,AB269-180,AB269+180)</f>
        <v>233.959745104386</v>
      </c>
      <c r="I269" s="13" t="n">
        <f aca="false">IF(ABS(4*(N269-0.0057183-V269))&lt;20,4*(N269-0.0057183-V269),4*(N269-0.0057183-V269-360))</f>
        <v>8.34911194723736</v>
      </c>
      <c r="J269" s="29" t="n">
        <f aca="false">INT(365.25*(IF(E269&gt;2,$A$5,$A$5-1)+4716))+INT(30.6001*(IF(E269&lt;3,E269+12,E269)+1))+D269+$C$2/24+2-INT(IF(E269&gt;2,$A$5,$A$5-1)/100)+INT(INT(IF(E269&gt;2,$A$5,$A$5-1)/100)/4)-1524.5</f>
        <v>2459848.125</v>
      </c>
      <c r="K269" s="7" t="n">
        <v>268</v>
      </c>
      <c r="L269" s="30" t="n">
        <f aca="false">(J269-2451545)/36525</f>
        <v>0.227327173169062</v>
      </c>
      <c r="M269" s="6" t="n">
        <f aca="false">MOD(357.5291 + 35999.0503*L269 - 0.0001559*L269^2 - 0.00000048*L269^3,360)</f>
        <v>261.091433407701</v>
      </c>
      <c r="N269" s="6" t="n">
        <f aca="false">MOD(280.46645 + 36000.76983*L269 + 0.0003032*L269^2,360)</f>
        <v>184.419703032625</v>
      </c>
      <c r="O269" s="6" t="n">
        <f aca="false"> MOD((1.9146 - 0.004817*L269 - 0.000014*L269^2)*SIN(M269*$A$10) + (0.019993 - 0.000101*L269)*SIN(2*M269*$A$10) + 0.00029*SIN(3*M269*$A$10),360)</f>
        <v>358.115948342064</v>
      </c>
      <c r="P269" s="6" t="n">
        <f aca="false">MOD(N269+O269,360)</f>
        <v>182.535651374689</v>
      </c>
      <c r="Q269" s="31" t="n">
        <f aca="false">COS(P269*$A$10)</f>
        <v>-0.999020886720113</v>
      </c>
      <c r="R269" s="7" t="n">
        <f aca="false">COS((23.4393-46.815*L269/3600)*$A$10)*SIN(P269*$A$10)</f>
        <v>-0.0405912479339185</v>
      </c>
      <c r="S269" s="7" t="n">
        <f aca="false">SIN((23.4393-46.815*L269/3600)*$A$10)*SIN(P269*$A$10)</f>
        <v>-0.0175959793170372</v>
      </c>
      <c r="T269" s="31" t="n">
        <f aca="false">SQRT(1-S269^2)</f>
        <v>0.999845178771131</v>
      </c>
      <c r="U269" s="6" t="n">
        <f aca="false">ATAN(S269/T269)/$A$10</f>
        <v>-1.00822738347028</v>
      </c>
      <c r="V269" s="6" t="n">
        <f aca="false">IF(2*ATAN(R269/(Q269+T269))/$A$10&gt;0, 2*ATAN(R269/(Q269+T269))/$A$10, 2*ATAN(R269/(Q269+T269))/$A$10+360)</f>
        <v>182.326706745816</v>
      </c>
      <c r="W269" s="6" t="n">
        <f aca="false"> MOD(280.46061837 + 360.98564736629*(J269-2451545) + 0.000387933*L269^2 - L269^3/3871000010  + $B$7,360)</f>
        <v>229.413926644251</v>
      </c>
      <c r="X269" s="6" t="n">
        <f aca="false">IF(W269-V269&gt;0,W269-V269,W269-V269+360)</f>
        <v>47.0872198984351</v>
      </c>
      <c r="Y269" s="31" t="n">
        <f aca="false">SIN($A$10*$B$5)*SIN(U269*$A$10) +COS($A$10*$B$5)* COS(U269*$A$10)*COS(X269*$A$10)</f>
        <v>0.424116897212853</v>
      </c>
      <c r="Z269" s="6" t="n">
        <f aca="false">SIN($A$10*X269)</f>
        <v>0.732391042473334</v>
      </c>
      <c r="AA269" s="6" t="n">
        <f aca="false">COS($A$10*X269)*SIN($A$10*$B$5) - TAN($A$10*U269)*COS($A$10*$B$5)</f>
        <v>0.532899824419465</v>
      </c>
      <c r="AB269" s="6" t="n">
        <f aca="false">IF(OR(AND(Z269*AA269&gt;0), AND(Z269&lt;0,AA269&gt;0)), MOD(ATAN2(AA269,Z269)/$A$10+360,360),  ATAN2(AA269,Z269)/$A$10)</f>
        <v>53.9597451043863</v>
      </c>
      <c r="AC269" s="16" t="n">
        <f aca="false">P269-P268</f>
        <v>0.979627461755854</v>
      </c>
      <c r="AD269" s="17" t="n">
        <f aca="false">(100013989+1670700*COS(3.0984635 + 6283.07585*L269/10)+13956*COS(3.05525 + 12566.1517*L269/10)+3084*COS(5.1985 + 77713.7715*L269/10) +1628*COS(1.1739 + 5753.3849*L269/10)+1576*COS(2.8469 + 7860.4194*L269/10)+925*COS(5.453 + 11506.77*L269/10)+542*COS(4.564 + 3930.21*L269/10)+472*COS(3.661 + 5884.927*L269/10)+346*COS(0.964 + 5507.553*L269/10)+329*COS(5.9 + 5223.694*L269/10)+307*COS(0.299 + 5573.143*L269/10)+243*COS(4.273 + 11790.629*L269/10)+212*COS(5.847 + 1577.344*L269/10)+186*COS(5.022 + 10977.079*L269/10)+175*COS(3.012 + 18849.228*L269/10)+110*COS(5.055 + 5486.778*L269/10)+98*COS(0.89 + 6069.78*L269/10)+86*COS(5.69 + 15720.84*L269/10)+86*COS(1.27 + 161000.69*L269/10)+65*COS(0.27 + 17260.15*L269/10)+63*COS(0.92 + 529.69*L269/10)+57*COS(2.01 + 83996.85*L269/10)+56*COS(5.24 + 71430.7*L269/10)+49*COS(3.25 + 2544.31*L269/10)+47*COS(2.58 + 775.52*L269/10)+45*COS(5.54 + 9437.76*L269/10)+43*COS(6.01 + 6275.96*L269/10)+39*COS(5.36 + 4694*L269/10)+38*COS(2.39 + 8827.39*L269/10)+37*COS(0.83 + 19651.05*L269/10)+37*COS(4.9 + 12139.55*L269/10)+36*COS(1.67 + 12036.46*L269/10)+35*COS(1.84 + 2942.46*L269/10)+33*COS(0.24 + 7084.9*L269/10)+32*COS(0.18 + 5088.63*L269/10)+32*COS(1.78 + 398.15*L269/10)+28*COS(1.21 + 6286.6*L269/10)+28*COS(1.9 + 6279.55*L269/10)+26*COS(4.59 + 10447.39*L269/10) +24.6*COS(3.787 + 8429.241*L269/10)+23.6*COS(0.269 + 796.3*L269/10)+27.8*COS(1.899 + 6279.55*L269/10)+23.9*COS(4.996 + 5856.48*L269/10)+20.3*COS(4.653 + 2146.165*L269/10))/100000000 + (103019*COS(1.10749 + 6283.07585*L269/10) +1721*COS(1.0644 + 12566.1517*L269/10) +702*COS(3.142 + 0*L269/10) +32*COS(1.02 + 18849.23*L269/10) +31*COS(2.84 + 5507.55*L269/10) +25*COS(1.32 + 5223.69*L269/10) +18*COS(1.42 + 1577.34*L269/10) +10*COS(5.91 + 10977.08*L269/10) +9*COS(1.42 + 6275.96*L269/10) +9*COS(0.27 + 5486.78*L269/10))*L269/1000000000  + (4359*COS(5.7846 + 6283.0758*L269/10)*L269^2+124*COS(5.579 + 12566.152*L269/10)*L269^2)/10000000000</f>
        <v>1.00291828165738</v>
      </c>
      <c r="AE269" s="10" t="n">
        <f aca="false">2*959.63/AD269</f>
        <v>1913.6753563095</v>
      </c>
      <c r="AF269" s="0"/>
      <c r="AG269" s="0"/>
    </row>
    <row r="270" customFormat="false" ht="12.8" hidden="false" customHeight="false" outlineLevel="0" collapsed="false">
      <c r="D270" s="28" t="n">
        <f aca="false">K270-INT(275*E270/9)+IF($A$8="leap year",1,2)*INT((E270+9)/12)+30</f>
        <v>26</v>
      </c>
      <c r="E270" s="28" t="n">
        <f aca="false">IF(K270&lt;32,1,INT(9*(IF($A$8="leap year",1,2)+K270)/275+0.98))</f>
        <v>9</v>
      </c>
      <c r="F270" s="20" t="n">
        <f aca="false">ASIN(Y270)*180/PI()</f>
        <v>24.717415624238</v>
      </c>
      <c r="G270" s="21" t="n">
        <f aca="false">F270+1.02/(TAN($A$10*(F270+10.3/(F270+5.11)))*60)</f>
        <v>24.7537682678615</v>
      </c>
      <c r="H270" s="21" t="n">
        <f aca="false">IF(X270&gt;180,AB270-180,AB270+180)</f>
        <v>233.817699226887</v>
      </c>
      <c r="I270" s="13" t="n">
        <f aca="false">IF(ABS(4*(N270-0.0057183-V270))&lt;20,4*(N270-0.0057183-V270),4*(N270-0.0057183-V270-360))</f>
        <v>8.69283482280434</v>
      </c>
      <c r="J270" s="29" t="n">
        <f aca="false">INT(365.25*(IF(E270&gt;2,$A$5,$A$5-1)+4716))+INT(30.6001*(IF(E270&lt;3,E270+12,E270)+1))+D270+$C$2/24+2-INT(IF(E270&gt;2,$A$5,$A$5-1)/100)+INT(INT(IF(E270&gt;2,$A$5,$A$5-1)/100)/4)-1524.5</f>
        <v>2459849.125</v>
      </c>
      <c r="K270" s="7" t="n">
        <v>269</v>
      </c>
      <c r="L270" s="30" t="n">
        <f aca="false">(J270-2451545)/36525</f>
        <v>0.227354551676934</v>
      </c>
      <c r="M270" s="6" t="n">
        <f aca="false">MOD(357.5291 + 35999.0503*L270 - 0.0001559*L270^2 - 0.00000048*L270^3,360)</f>
        <v>262.077033687758</v>
      </c>
      <c r="N270" s="6" t="n">
        <f aca="false">MOD(280.46645 + 36000.76983*L270 + 0.0003032*L270^2,360)</f>
        <v>185.405350396564</v>
      </c>
      <c r="O270" s="6" t="n">
        <f aca="false"> MOD((1.9146 - 0.004817*L270 - 0.000014*L270^2)*SIN(M270*$A$10) + (0.019993 - 0.000101*L270)*SIN(2*M270*$A$10) + 0.00029*SIN(3*M270*$A$10),360)</f>
        <v>358.110479895826</v>
      </c>
      <c r="P270" s="6" t="n">
        <f aca="false">MOD(N270+O270,360)</f>
        <v>183.51583029239</v>
      </c>
      <c r="Q270" s="31" t="n">
        <f aca="false">COS(P270*$A$10)</f>
        <v>-0.998117893179819</v>
      </c>
      <c r="R270" s="7" t="n">
        <f aca="false">COS((23.4393-46.815*L270/3600)*$A$10)*SIN(P270*$A$10)</f>
        <v>-0.0562652116486397</v>
      </c>
      <c r="S270" s="7" t="n">
        <f aca="false">SIN((23.4393-46.815*L270/3600)*$A$10)*SIN(P270*$A$10)</f>
        <v>-0.0243905160341735</v>
      </c>
      <c r="T270" s="31" t="n">
        <f aca="false">SQRT(1-S270^2)</f>
        <v>0.999702507112784</v>
      </c>
      <c r="U270" s="6" t="n">
        <f aca="false">ATAN(S270/T270)/$A$10</f>
        <v>-1.3976122248852</v>
      </c>
      <c r="V270" s="6" t="n">
        <f aca="false">IF(2*ATAN(R270/(Q270+T270))/$A$10&gt;0, 2*ATAN(R270/(Q270+T270))/$A$10, 2*ATAN(R270/(Q270+T270))/$A$10+360)</f>
        <v>183.226423390863</v>
      </c>
      <c r="W270" s="6" t="n">
        <f aca="false"> MOD(280.46061837 + 360.98564736629*(J270-2451545) + 0.000387933*L270^2 - L270^3/3871000010  + $B$7,360)</f>
        <v>230.39957401529</v>
      </c>
      <c r="X270" s="6" t="n">
        <f aca="false">IF(W270-V270&gt;0,W270-V270,W270-V270+360)</f>
        <v>47.1731506244264</v>
      </c>
      <c r="Y270" s="31" t="n">
        <f aca="false">SIN($A$10*$B$5)*SIN(U270*$A$10) +COS($A$10*$B$5)* COS(U270*$A$10)*COS(X270*$A$10)</f>
        <v>0.418143204624432</v>
      </c>
      <c r="Z270" s="6" t="n">
        <f aca="false">SIN($A$10*X270)</f>
        <v>0.733411390959128</v>
      </c>
      <c r="AA270" s="6" t="n">
        <f aca="false">COS($A$10*X270)*SIN($A$10*$B$5) - TAN($A$10*U270)*COS($A$10*$B$5)</f>
        <v>0.536428156834968</v>
      </c>
      <c r="AB270" s="6" t="n">
        <f aca="false">IF(OR(AND(Z270*AA270&gt;0), AND(Z270&lt;0,AA270&gt;0)), MOD(ATAN2(AA270,Z270)/$A$10+360,360),  ATAN2(AA270,Z270)/$A$10)</f>
        <v>53.817699226887</v>
      </c>
      <c r="AC270" s="16" t="n">
        <f aca="false">P270-P269</f>
        <v>0.980178917700641</v>
      </c>
      <c r="AD270" s="17" t="n">
        <f aca="false">(100013989+1670700*COS(3.0984635 + 6283.07585*L270/10)+13956*COS(3.05525 + 12566.1517*L270/10)+3084*COS(5.1985 + 77713.7715*L270/10) +1628*COS(1.1739 + 5753.3849*L270/10)+1576*COS(2.8469 + 7860.4194*L270/10)+925*COS(5.453 + 11506.77*L270/10)+542*COS(4.564 + 3930.21*L270/10)+472*COS(3.661 + 5884.927*L270/10)+346*COS(0.964 + 5507.553*L270/10)+329*COS(5.9 + 5223.694*L270/10)+307*COS(0.299 + 5573.143*L270/10)+243*COS(4.273 + 11790.629*L270/10)+212*COS(5.847 + 1577.344*L270/10)+186*COS(5.022 + 10977.079*L270/10)+175*COS(3.012 + 18849.228*L270/10)+110*COS(5.055 + 5486.778*L270/10)+98*COS(0.89 + 6069.78*L270/10)+86*COS(5.69 + 15720.84*L270/10)+86*COS(1.27 + 161000.69*L270/10)+65*COS(0.27 + 17260.15*L270/10)+63*COS(0.92 + 529.69*L270/10)+57*COS(2.01 + 83996.85*L270/10)+56*COS(5.24 + 71430.7*L270/10)+49*COS(3.25 + 2544.31*L270/10)+47*COS(2.58 + 775.52*L270/10)+45*COS(5.54 + 9437.76*L270/10)+43*COS(6.01 + 6275.96*L270/10)+39*COS(5.36 + 4694*L270/10)+38*COS(2.39 + 8827.39*L270/10)+37*COS(0.83 + 19651.05*L270/10)+37*COS(4.9 + 12139.55*L270/10)+36*COS(1.67 + 12036.46*L270/10)+35*COS(1.84 + 2942.46*L270/10)+33*COS(0.24 + 7084.9*L270/10)+32*COS(0.18 + 5088.63*L270/10)+32*COS(1.78 + 398.15*L270/10)+28*COS(1.21 + 6286.6*L270/10)+28*COS(1.9 + 6279.55*L270/10)+26*COS(4.59 + 10447.39*L270/10) +24.6*COS(3.787 + 8429.241*L270/10)+23.6*COS(0.269 + 796.3*L270/10)+27.8*COS(1.899 + 6279.55*L270/10)+23.9*COS(4.996 + 5856.48*L270/10)+20.3*COS(4.653 + 2146.165*L270/10))/100000000 + (103019*COS(1.10749 + 6283.07585*L270/10) +1721*COS(1.0644 + 12566.1517*L270/10) +702*COS(3.142 + 0*L270/10) +32*COS(1.02 + 18849.23*L270/10) +31*COS(2.84 + 5507.55*L270/10) +25*COS(1.32 + 5223.69*L270/10) +18*COS(1.42 + 1577.34*L270/10) +10*COS(5.91 + 10977.08*L270/10) +9*COS(1.42 + 6275.96*L270/10) +9*COS(0.27 + 5486.78*L270/10))*L270/1000000000  + (4359*COS(5.7846 + 6283.0758*L270/10)*L270^2+124*COS(5.579 + 12566.152*L270/10)*L270^2)/10000000000</f>
        <v>1.00263540170289</v>
      </c>
      <c r="AE270" s="10" t="n">
        <f aca="false">2*959.63/AD270</f>
        <v>1914.2152738077</v>
      </c>
      <c r="AF270" s="0"/>
      <c r="AG270" s="0"/>
    </row>
    <row r="271" customFormat="false" ht="12.8" hidden="false" customHeight="false" outlineLevel="0" collapsed="false">
      <c r="D271" s="28" t="n">
        <f aca="false">K271-INT(275*E271/9)+IF($A$8="leap year",1,2)*INT((E271+9)/12)+30</f>
        <v>27</v>
      </c>
      <c r="E271" s="28" t="n">
        <f aca="false">IF(K271&lt;32,1,INT(9*(IF($A$8="leap year",1,2)+K271)/275+0.98))</f>
        <v>9</v>
      </c>
      <c r="F271" s="20" t="n">
        <f aca="false">ASIN(Y271)*180/PI()</f>
        <v>24.3404563804026</v>
      </c>
      <c r="G271" s="21" t="n">
        <f aca="false">F271+1.02/(TAN($A$10*(F271+10.3/(F271+5.11)))*60)</f>
        <v>24.3774336961275</v>
      </c>
      <c r="H271" s="21" t="n">
        <f aca="false">IF(X271&gt;180,AB271-180,AB271+180)</f>
        <v>233.675797800264</v>
      </c>
      <c r="I271" s="13" t="n">
        <f aca="false">IF(ABS(4*(N271-0.0057183-V271))&lt;20,4*(N271-0.0057183-V271),4*(N271-0.0057183-V271-360))</f>
        <v>9.03333074419743</v>
      </c>
      <c r="J271" s="29" t="n">
        <f aca="false">INT(365.25*(IF(E271&gt;2,$A$5,$A$5-1)+4716))+INT(30.6001*(IF(E271&lt;3,E271+12,E271)+1))+D271+$C$2/24+2-INT(IF(E271&gt;2,$A$5,$A$5-1)/100)+INT(INT(IF(E271&gt;2,$A$5,$A$5-1)/100)/4)-1524.5</f>
        <v>2459850.125</v>
      </c>
      <c r="K271" s="7" t="n">
        <v>270</v>
      </c>
      <c r="L271" s="30" t="n">
        <f aca="false">(J271-2451545)/36525</f>
        <v>0.227381930184805</v>
      </c>
      <c r="M271" s="6" t="n">
        <f aca="false">MOD(357.5291 + 35999.0503*L271 - 0.0001559*L271^2 - 0.00000048*L271^3,360)</f>
        <v>263.062633967813</v>
      </c>
      <c r="N271" s="6" t="n">
        <f aca="false">MOD(280.46645 + 36000.76983*L271 + 0.0003032*L271^2,360)</f>
        <v>186.390997760502</v>
      </c>
      <c r="O271" s="6" t="n">
        <f aca="false"> MOD((1.9146 - 0.004817*L271 - 0.000014*L271^2)*SIN(M271*$A$10) + (0.019993 - 0.000101*L271)*SIN(2*M271*$A$10) + 0.00029*SIN(3*M271*$A$10),360)</f>
        <v>358.105565092147</v>
      </c>
      <c r="P271" s="6" t="n">
        <f aca="false">MOD(N271+O271,360)</f>
        <v>184.496562852649</v>
      </c>
      <c r="Q271" s="31" t="n">
        <f aca="false">COS(P271*$A$10)</f>
        <v>-0.996922038664216</v>
      </c>
      <c r="R271" s="7" t="n">
        <f aca="false">COS((23.4393-46.815*L271/3600)*$A$10)*SIN(P271*$A$10)</f>
        <v>-0.0719315476304935</v>
      </c>
      <c r="S271" s="7" t="n">
        <f aca="false">SIN((23.4393-46.815*L271/3600)*$A$10)*SIN(P271*$A$10)</f>
        <v>-0.0311817459592091</v>
      </c>
      <c r="T271" s="31" t="n">
        <f aca="false">SQRT(1-S271^2)</f>
        <v>0.999513731130761</v>
      </c>
      <c r="U271" s="6" t="n">
        <f aca="false">ATAN(S271/T271)/$A$10</f>
        <v>-1.7868720841248</v>
      </c>
      <c r="V271" s="6" t="n">
        <f aca="false">IF(2*ATAN(R271/(Q271+T271))/$A$10&gt;0, 2*ATAN(R271/(Q271+T271))/$A$10, 2*ATAN(R271/(Q271+T271))/$A$10+360)</f>
        <v>184.126946774452</v>
      </c>
      <c r="W271" s="6" t="n">
        <f aca="false"> MOD(280.46061837 + 360.98564736629*(J271-2451545) + 0.000387933*L271^2 - L271^3/3871000010  + $B$7,360)</f>
        <v>231.385221386328</v>
      </c>
      <c r="X271" s="6" t="n">
        <f aca="false">IF(W271-V271&gt;0,W271-V271,W271-V271+360)</f>
        <v>47.258274611876</v>
      </c>
      <c r="Y271" s="31" t="n">
        <f aca="false">SIN($A$10*$B$5)*SIN(U271*$A$10) +COS($A$10*$B$5)* COS(U271*$A$10)*COS(X271*$A$10)</f>
        <v>0.41215779512387</v>
      </c>
      <c r="Z271" s="6" t="n">
        <f aca="false">SIN($A$10*X271)</f>
        <v>0.73442053365276</v>
      </c>
      <c r="AA271" s="6" t="n">
        <f aca="false">COS($A$10*X271)*SIN($A$10*$B$5) - TAN($A$10*U271)*COS($A$10*$B$5)</f>
        <v>0.539963285542722</v>
      </c>
      <c r="AB271" s="6" t="n">
        <f aca="false">IF(OR(AND(Z271*AA271&gt;0), AND(Z271&lt;0,AA271&gt;0)), MOD(ATAN2(AA271,Z271)/$A$10+360,360),  ATAN2(AA271,Z271)/$A$10)</f>
        <v>53.6757978002638</v>
      </c>
      <c r="AC271" s="16" t="n">
        <f aca="false">P271-P270</f>
        <v>0.980732560258957</v>
      </c>
      <c r="AD271" s="17" t="n">
        <f aca="false">(100013989+1670700*COS(3.0984635 + 6283.07585*L271/10)+13956*COS(3.05525 + 12566.1517*L271/10)+3084*COS(5.1985 + 77713.7715*L271/10) +1628*COS(1.1739 + 5753.3849*L271/10)+1576*COS(2.8469 + 7860.4194*L271/10)+925*COS(5.453 + 11506.77*L271/10)+542*COS(4.564 + 3930.21*L271/10)+472*COS(3.661 + 5884.927*L271/10)+346*COS(0.964 + 5507.553*L271/10)+329*COS(5.9 + 5223.694*L271/10)+307*COS(0.299 + 5573.143*L271/10)+243*COS(4.273 + 11790.629*L271/10)+212*COS(5.847 + 1577.344*L271/10)+186*COS(5.022 + 10977.079*L271/10)+175*COS(3.012 + 18849.228*L271/10)+110*COS(5.055 + 5486.778*L271/10)+98*COS(0.89 + 6069.78*L271/10)+86*COS(5.69 + 15720.84*L271/10)+86*COS(1.27 + 161000.69*L271/10)+65*COS(0.27 + 17260.15*L271/10)+63*COS(0.92 + 529.69*L271/10)+57*COS(2.01 + 83996.85*L271/10)+56*COS(5.24 + 71430.7*L271/10)+49*COS(3.25 + 2544.31*L271/10)+47*COS(2.58 + 775.52*L271/10)+45*COS(5.54 + 9437.76*L271/10)+43*COS(6.01 + 6275.96*L271/10)+39*COS(5.36 + 4694*L271/10)+38*COS(2.39 + 8827.39*L271/10)+37*COS(0.83 + 19651.05*L271/10)+37*COS(4.9 + 12139.55*L271/10)+36*COS(1.67 + 12036.46*L271/10)+35*COS(1.84 + 2942.46*L271/10)+33*COS(0.24 + 7084.9*L271/10)+32*COS(0.18 + 5088.63*L271/10)+32*COS(1.78 + 398.15*L271/10)+28*COS(1.21 + 6286.6*L271/10)+28*COS(1.9 + 6279.55*L271/10)+26*COS(4.59 + 10447.39*L271/10) +24.6*COS(3.787 + 8429.241*L271/10)+23.6*COS(0.269 + 796.3*L271/10)+27.8*COS(1.899 + 6279.55*L271/10)+23.9*COS(4.996 + 5856.48*L271/10)+20.3*COS(4.653 + 2146.165*L271/10))/100000000 + (103019*COS(1.10749 + 6283.07585*L271/10) +1721*COS(1.0644 + 12566.1517*L271/10) +702*COS(3.142 + 0*L271/10) +32*COS(1.02 + 18849.23*L271/10) +31*COS(2.84 + 5507.55*L271/10) +25*COS(1.32 + 5223.69*L271/10) +18*COS(1.42 + 1577.34*L271/10) +10*COS(5.91 + 10977.08*L271/10) +9*COS(1.42 + 6275.96*L271/10) +9*COS(0.27 + 5486.78*L271/10))*L271/1000000000  + (4359*COS(5.7846 + 6283.0758*L271/10)*L271^2+124*COS(5.579 + 12566.152*L271/10)*L271^2)/10000000000</f>
        <v>1.00235030185848</v>
      </c>
      <c r="AE271" s="10" t="n">
        <f aca="false">2*959.63/AD271</f>
        <v>1914.75973663245</v>
      </c>
      <c r="AF271" s="0"/>
      <c r="AG271" s="0"/>
    </row>
    <row r="272" customFormat="false" ht="12.8" hidden="false" customHeight="false" outlineLevel="0" collapsed="false">
      <c r="D272" s="28" t="n">
        <f aca="false">K272-INT(275*E272/9)+IF($A$8="leap year",1,2)*INT((E272+9)/12)+30</f>
        <v>28</v>
      </c>
      <c r="E272" s="28" t="n">
        <f aca="false">IF(K272&lt;32,1,INT(9*(IF($A$8="leap year",1,2)+K272)/275+0.98))</f>
        <v>9</v>
      </c>
      <c r="F272" s="20" t="n">
        <f aca="false">ASIN(Y272)*180/PI()</f>
        <v>23.9640316785944</v>
      </c>
      <c r="G272" s="21" t="n">
        <f aca="false">F272+1.02/(TAN($A$10*(F272+10.3/(F272+5.11)))*60)</f>
        <v>24.0016504649876</v>
      </c>
      <c r="H272" s="21" t="n">
        <f aca="false">IF(X272&gt;180,AB272-180,AB272+180)</f>
        <v>233.533992948465</v>
      </c>
      <c r="I272" s="13" t="n">
        <f aca="false">IF(ABS(4*(N272-0.0057183-V272))&lt;20,4*(N272-0.0057183-V272),4*(N272-0.0057183-V272-360))</f>
        <v>9.37025804889879</v>
      </c>
      <c r="J272" s="29" t="n">
        <f aca="false">INT(365.25*(IF(E272&gt;2,$A$5,$A$5-1)+4716))+INT(30.6001*(IF(E272&lt;3,E272+12,E272)+1))+D272+$C$2/24+2-INT(IF(E272&gt;2,$A$5,$A$5-1)/100)+INT(INT(IF(E272&gt;2,$A$5,$A$5-1)/100)/4)-1524.5</f>
        <v>2459851.125</v>
      </c>
      <c r="K272" s="7" t="n">
        <v>271</v>
      </c>
      <c r="L272" s="30" t="n">
        <f aca="false">(J272-2451545)/36525</f>
        <v>0.227409308692676</v>
      </c>
      <c r="M272" s="6" t="n">
        <f aca="false">MOD(357.5291 + 35999.0503*L272 - 0.0001559*L272^2 - 0.00000048*L272^3,360)</f>
        <v>264.04823424787</v>
      </c>
      <c r="N272" s="6" t="n">
        <f aca="false">MOD(280.46645 + 36000.76983*L272 + 0.0003032*L272^2,360)</f>
        <v>187.376645124443</v>
      </c>
      <c r="O272" s="6" t="n">
        <f aca="false"> MOD((1.9146 - 0.004817*L272 - 0.000014*L272^2)*SIN(M272*$A$10) + (0.019993 - 0.000101*L272)*SIN(2*M272*$A$10) + 0.00029*SIN(3*M272*$A$10),360)</f>
        <v>358.101205961221</v>
      </c>
      <c r="P272" s="6" t="n">
        <f aca="false">MOD(N272+O272,360)</f>
        <v>185.477851085664</v>
      </c>
      <c r="Q272" s="31" t="n">
        <f aca="false">COS(P272*$A$10)</f>
        <v>-0.995433175225983</v>
      </c>
      <c r="R272" s="7" t="n">
        <f aca="false">COS((23.4393-46.815*L272/3600)*$A$10)*SIN(P272*$A$10)</f>
        <v>-0.0875856664352561</v>
      </c>
      <c r="S272" s="7" t="n">
        <f aca="false">SIN((23.4393-46.815*L272/3600)*$A$10)*SIN(P272*$A$10)</f>
        <v>-0.0379676796052775</v>
      </c>
      <c r="T272" s="31" t="n">
        <f aca="false">SQRT(1-S272^2)</f>
        <v>0.999278967708913</v>
      </c>
      <c r="U272" s="6" t="n">
        <f aca="false">ATAN(S272/T272)/$A$10</f>
        <v>-2.17591079174453</v>
      </c>
      <c r="V272" s="6" t="n">
        <f aca="false">IF(2*ATAN(R272/(Q272+T272))/$A$10&gt;0, 2*ATAN(R272/(Q272+T272))/$A$10, 2*ATAN(R272/(Q272+T272))/$A$10+360)</f>
        <v>185.028362312218</v>
      </c>
      <c r="W272" s="6" t="n">
        <f aca="false"> MOD(280.46061837 + 360.98564736629*(J272-2451545) + 0.000387933*L272^2 - L272^3/3871000010  + $B$7,360)</f>
        <v>232.370868757833</v>
      </c>
      <c r="X272" s="6" t="n">
        <f aca="false">IF(W272-V272&gt;0,W272-V272,W272-V272+360)</f>
        <v>47.3425064456147</v>
      </c>
      <c r="Y272" s="31" t="n">
        <f aca="false">SIN($A$10*$B$5)*SIN(U272*$A$10) +COS($A$10*$B$5)* COS(U272*$A$10)*COS(X272*$A$10)</f>
        <v>0.406163070523846</v>
      </c>
      <c r="Z272" s="6" t="n">
        <f aca="false">SIN($A$10*X272)</f>
        <v>0.735417504214426</v>
      </c>
      <c r="AA272" s="6" t="n">
        <f aca="false">COS($A$10*X272)*SIN($A$10*$B$5) - TAN($A$10*U272)*COS($A$10*$B$5)</f>
        <v>0.543505407237419</v>
      </c>
      <c r="AB272" s="6" t="n">
        <f aca="false">IF(OR(AND(Z272*AA272&gt;0), AND(Z272&lt;0,AA272&gt;0)), MOD(ATAN2(AA272,Z272)/$A$10+360,360),  ATAN2(AA272,Z272)/$A$10)</f>
        <v>53.5339929484647</v>
      </c>
      <c r="AC272" s="16" t="n">
        <f aca="false">P272-P271</f>
        <v>0.981288233014766</v>
      </c>
      <c r="AD272" s="17" t="n">
        <f aca="false">(100013989+1670700*COS(3.0984635 + 6283.07585*L272/10)+13956*COS(3.05525 + 12566.1517*L272/10)+3084*COS(5.1985 + 77713.7715*L272/10) +1628*COS(1.1739 + 5753.3849*L272/10)+1576*COS(2.8469 + 7860.4194*L272/10)+925*COS(5.453 + 11506.77*L272/10)+542*COS(4.564 + 3930.21*L272/10)+472*COS(3.661 + 5884.927*L272/10)+346*COS(0.964 + 5507.553*L272/10)+329*COS(5.9 + 5223.694*L272/10)+307*COS(0.299 + 5573.143*L272/10)+243*COS(4.273 + 11790.629*L272/10)+212*COS(5.847 + 1577.344*L272/10)+186*COS(5.022 + 10977.079*L272/10)+175*COS(3.012 + 18849.228*L272/10)+110*COS(5.055 + 5486.778*L272/10)+98*COS(0.89 + 6069.78*L272/10)+86*COS(5.69 + 15720.84*L272/10)+86*COS(1.27 + 161000.69*L272/10)+65*COS(0.27 + 17260.15*L272/10)+63*COS(0.92 + 529.69*L272/10)+57*COS(2.01 + 83996.85*L272/10)+56*COS(5.24 + 71430.7*L272/10)+49*COS(3.25 + 2544.31*L272/10)+47*COS(2.58 + 775.52*L272/10)+45*COS(5.54 + 9437.76*L272/10)+43*COS(6.01 + 6275.96*L272/10)+39*COS(5.36 + 4694*L272/10)+38*COS(2.39 + 8827.39*L272/10)+37*COS(0.83 + 19651.05*L272/10)+37*COS(4.9 + 12139.55*L272/10)+36*COS(1.67 + 12036.46*L272/10)+35*COS(1.84 + 2942.46*L272/10)+33*COS(0.24 + 7084.9*L272/10)+32*COS(0.18 + 5088.63*L272/10)+32*COS(1.78 + 398.15*L272/10)+28*COS(1.21 + 6286.6*L272/10)+28*COS(1.9 + 6279.55*L272/10)+26*COS(4.59 + 10447.39*L272/10) +24.6*COS(3.787 + 8429.241*L272/10)+23.6*COS(0.269 + 796.3*L272/10)+27.8*COS(1.899 + 6279.55*L272/10)+23.9*COS(4.996 + 5856.48*L272/10)+20.3*COS(4.653 + 2146.165*L272/10))/100000000 + (103019*COS(1.10749 + 6283.07585*L272/10) +1721*COS(1.0644 + 12566.1517*L272/10) +702*COS(3.142 + 0*L272/10) +32*COS(1.02 + 18849.23*L272/10) +31*COS(2.84 + 5507.55*L272/10) +25*COS(1.32 + 5223.69*L272/10) +18*COS(1.42 + 1577.34*L272/10) +10*COS(5.91 + 10977.08*L272/10) +9*COS(1.42 + 6275.96*L272/10) +9*COS(0.27 + 5486.78*L272/10))*L272/1000000000  + (4359*COS(5.7846 + 6283.0758*L272/10)*L272^2+124*COS(5.579 + 12566.152*L272/10)*L272^2)/10000000000</f>
        <v>1.00206309725668</v>
      </c>
      <c r="AE272" s="10" t="n">
        <f aca="false">2*959.63/AD272</f>
        <v>1915.30853222148</v>
      </c>
      <c r="AF272" s="0"/>
      <c r="AG272" s="0"/>
    </row>
    <row r="273" customFormat="false" ht="12.8" hidden="false" customHeight="false" outlineLevel="0" collapsed="false">
      <c r="D273" s="28" t="n">
        <f aca="false">K273-INT(275*E273/9)+IF($A$8="leap year",1,2)*INT((E273+9)/12)+30</f>
        <v>29</v>
      </c>
      <c r="E273" s="28" t="n">
        <f aca="false">IF(K273&lt;32,1,INT(9*(IF($A$8="leap year",1,2)+K273)/275+0.98))</f>
        <v>9</v>
      </c>
      <c r="F273" s="20" t="n">
        <f aca="false">ASIN(Y273)*180/PI()</f>
        <v>23.5882723502101</v>
      </c>
      <c r="G273" s="21" t="n">
        <f aca="false">F273+1.02/(TAN($A$10*(F273+10.3/(F273+5.11)))*60)</f>
        <v>23.6265499061026</v>
      </c>
      <c r="H273" s="21" t="n">
        <f aca="false">IF(X273&gt;180,AB273-180,AB273+180)</f>
        <v>233.392237499739</v>
      </c>
      <c r="I273" s="13" t="n">
        <f aca="false">IF(ABS(4*(N273-0.0057183-V273))&lt;20,4*(N273-0.0057183-V273),4*(N273-0.0057183-V273-360))</f>
        <v>9.70327546225417</v>
      </c>
      <c r="J273" s="29" t="n">
        <f aca="false">INT(365.25*(IF(E273&gt;2,$A$5,$A$5-1)+4716))+INT(30.6001*(IF(E273&lt;3,E273+12,E273)+1))+D273+$C$2/24+2-INT(IF(E273&gt;2,$A$5,$A$5-1)/100)+INT(INT(IF(E273&gt;2,$A$5,$A$5-1)/100)/4)-1524.5</f>
        <v>2459852.125</v>
      </c>
      <c r="K273" s="7" t="n">
        <v>272</v>
      </c>
      <c r="L273" s="30" t="n">
        <f aca="false">(J273-2451545)/36525</f>
        <v>0.227436687200548</v>
      </c>
      <c r="M273" s="6" t="n">
        <f aca="false">MOD(357.5291 + 35999.0503*L273 - 0.0001559*L273^2 - 0.00000048*L273^3,360)</f>
        <v>265.033834527921</v>
      </c>
      <c r="N273" s="6" t="n">
        <f aca="false">MOD(280.46645 + 36000.76983*L273 + 0.0003032*L273^2,360)</f>
        <v>188.362292488382</v>
      </c>
      <c r="O273" s="6" t="n">
        <f aca="false"> MOD((1.9146 - 0.004817*L273 - 0.000014*L273^2)*SIN(M273*$A$10) + (0.019993 - 0.000101*L273)*SIN(2*M273*$A$10) + 0.00029*SIN(3*M273*$A$10),360)</f>
        <v>358.097404375553</v>
      </c>
      <c r="P273" s="6" t="n">
        <f aca="false">MOD(N273+O273,360)</f>
        <v>186.459696863936</v>
      </c>
      <c r="Q273" s="31" t="n">
        <f aca="false">COS(P273*$A$10)</f>
        <v>-0.993651239537754</v>
      </c>
      <c r="R273" s="7" t="n">
        <f aca="false">COS((23.4393-46.815*L273/3600)*$A$10)*SIN(P273*$A$10)</f>
        <v>-0.103222966494736</v>
      </c>
      <c r="S273" s="7" t="n">
        <f aca="false">SIN((23.4393-46.815*L273/3600)*$A$10)*SIN(P273*$A$10)</f>
        <v>-0.0447463222300055</v>
      </c>
      <c r="T273" s="31" t="n">
        <f aca="false">SQRT(1-S273^2)</f>
        <v>0.998998381703839</v>
      </c>
      <c r="U273" s="6" t="n">
        <f aca="false">ATAN(S273/T273)/$A$10</f>
        <v>-2.56463173038982</v>
      </c>
      <c r="V273" s="6" t="n">
        <f aca="false">IF(2*ATAN(R273/(Q273+T273))/$A$10&gt;0, 2*ATAN(R273/(Q273+T273))/$A$10, 2*ATAN(R273/(Q273+T273))/$A$10+360)</f>
        <v>185.930755322819</v>
      </c>
      <c r="W273" s="6" t="n">
        <f aca="false"> MOD(280.46061837 + 360.98564736629*(J273-2451545) + 0.000387933*L273^2 - L273^3/3871000010  + $B$7,360)</f>
        <v>233.356516128406</v>
      </c>
      <c r="X273" s="6" t="n">
        <f aca="false">IF(W273-V273&gt;0,W273-V273,W273-V273+360)</f>
        <v>47.4257608055874</v>
      </c>
      <c r="Y273" s="31" t="n">
        <f aca="false">SIN($A$10*$B$5)*SIN(U273*$A$10) +COS($A$10*$B$5)* COS(U273*$A$10)*COS(X273*$A$10)</f>
        <v>0.400161457456156</v>
      </c>
      <c r="Z273" s="6" t="n">
        <f aca="false">SIN($A$10*X273)</f>
        <v>0.736401343505803</v>
      </c>
      <c r="AA273" s="6" t="n">
        <f aca="false">COS($A$10*X273)*SIN($A$10*$B$5) - TAN($A$10*U273)*COS($A$10*$B$5)</f>
        <v>0.547054714209455</v>
      </c>
      <c r="AB273" s="6" t="n">
        <f aca="false">IF(OR(AND(Z273*AA273&gt;0), AND(Z273&lt;0,AA273&gt;0)), MOD(ATAN2(AA273,Z273)/$A$10+360,360),  ATAN2(AA273,Z273)/$A$10)</f>
        <v>53.3922374997392</v>
      </c>
      <c r="AC273" s="16" t="n">
        <f aca="false">P273-P272</f>
        <v>0.981845778271918</v>
      </c>
      <c r="AD273" s="17" t="n">
        <f aca="false">(100013989+1670700*COS(3.0984635 + 6283.07585*L273/10)+13956*COS(3.05525 + 12566.1517*L273/10)+3084*COS(5.1985 + 77713.7715*L273/10) +1628*COS(1.1739 + 5753.3849*L273/10)+1576*COS(2.8469 + 7860.4194*L273/10)+925*COS(5.453 + 11506.77*L273/10)+542*COS(4.564 + 3930.21*L273/10)+472*COS(3.661 + 5884.927*L273/10)+346*COS(0.964 + 5507.553*L273/10)+329*COS(5.9 + 5223.694*L273/10)+307*COS(0.299 + 5573.143*L273/10)+243*COS(4.273 + 11790.629*L273/10)+212*COS(5.847 + 1577.344*L273/10)+186*COS(5.022 + 10977.079*L273/10)+175*COS(3.012 + 18849.228*L273/10)+110*COS(5.055 + 5486.778*L273/10)+98*COS(0.89 + 6069.78*L273/10)+86*COS(5.69 + 15720.84*L273/10)+86*COS(1.27 + 161000.69*L273/10)+65*COS(0.27 + 17260.15*L273/10)+63*COS(0.92 + 529.69*L273/10)+57*COS(2.01 + 83996.85*L273/10)+56*COS(5.24 + 71430.7*L273/10)+49*COS(3.25 + 2544.31*L273/10)+47*COS(2.58 + 775.52*L273/10)+45*COS(5.54 + 9437.76*L273/10)+43*COS(6.01 + 6275.96*L273/10)+39*COS(5.36 + 4694*L273/10)+38*COS(2.39 + 8827.39*L273/10)+37*COS(0.83 + 19651.05*L273/10)+37*COS(4.9 + 12139.55*L273/10)+36*COS(1.67 + 12036.46*L273/10)+35*COS(1.84 + 2942.46*L273/10)+33*COS(0.24 + 7084.9*L273/10)+32*COS(0.18 + 5088.63*L273/10)+32*COS(1.78 + 398.15*L273/10)+28*COS(1.21 + 6286.6*L273/10)+28*COS(1.9 + 6279.55*L273/10)+26*COS(4.59 + 10447.39*L273/10) +24.6*COS(3.787 + 8429.241*L273/10)+23.6*COS(0.269 + 796.3*L273/10)+27.8*COS(1.899 + 6279.55*L273/10)+23.9*COS(4.996 + 5856.48*L273/10)+20.3*COS(4.653 + 2146.165*L273/10))/100000000 + (103019*COS(1.10749 + 6283.07585*L273/10) +1721*COS(1.0644 + 12566.1517*L273/10) +702*COS(3.142 + 0*L273/10) +32*COS(1.02 + 18849.23*L273/10) +31*COS(2.84 + 5507.55*L273/10) +25*COS(1.32 + 5223.69*L273/10) +18*COS(1.42 + 1577.34*L273/10) +10*COS(5.91 + 10977.08*L273/10) +9*COS(1.42 + 6275.96*L273/10) +9*COS(0.27 + 5486.78*L273/10))*L273/1000000000  + (4359*COS(5.7846 + 6283.0758*L273/10)*L273^2+124*COS(5.579 + 12566.152*L273/10)*L273^2)/10000000000</f>
        <v>1.00177397799617</v>
      </c>
      <c r="AE273" s="10" t="n">
        <f aca="false">2*959.63/AD273</f>
        <v>1915.86130420262</v>
      </c>
      <c r="AF273" s="0"/>
      <c r="AG273" s="0"/>
    </row>
    <row r="274" customFormat="false" ht="12.8" hidden="false" customHeight="false" outlineLevel="0" collapsed="false">
      <c r="D274" s="28" t="n">
        <f aca="false">K274-INT(275*E274/9)+IF($A$8="leap year",1,2)*INT((E274+9)/12)+30</f>
        <v>30</v>
      </c>
      <c r="E274" s="28" t="n">
        <f aca="false">IF(K274&lt;32,1,INT(9*(IF($A$8="leap year",1,2)+K274)/275+0.98))</f>
        <v>9</v>
      </c>
      <c r="F274" s="20" t="n">
        <f aca="false">ASIN(Y274)*180/PI()</f>
        <v>23.2133092993008</v>
      </c>
      <c r="G274" s="21" t="n">
        <f aca="false">F274+1.02/(TAN($A$10*(F274+10.3/(F274+5.11)))*60)</f>
        <v>23.2522634387117</v>
      </c>
      <c r="H274" s="21" t="n">
        <f aca="false">IF(X274&gt;180,AB274-180,AB274+180)</f>
        <v>233.250485087345</v>
      </c>
      <c r="I274" s="13" t="n">
        <f aca="false">IF(ABS(4*(N274-0.0057183-V274))&lt;20,4*(N274-0.0057183-V274),4*(N274-0.0057183-V274-360))</f>
        <v>10.0320423122936</v>
      </c>
      <c r="J274" s="29" t="n">
        <f aca="false">INT(365.25*(IF(E274&gt;2,$A$5,$A$5-1)+4716))+INT(30.6001*(IF(E274&lt;3,E274+12,E274)+1))+D274+$C$2/24+2-INT(IF(E274&gt;2,$A$5,$A$5-1)/100)+INT(INT(IF(E274&gt;2,$A$5,$A$5-1)/100)/4)-1524.5</f>
        <v>2459853.125</v>
      </c>
      <c r="K274" s="7" t="n">
        <v>273</v>
      </c>
      <c r="L274" s="30" t="n">
        <f aca="false">(J274-2451545)/36525</f>
        <v>0.227464065708419</v>
      </c>
      <c r="M274" s="6" t="n">
        <f aca="false">MOD(357.5291 + 35999.0503*L274 - 0.0001559*L274^2 - 0.00000048*L274^3,360)</f>
        <v>266.019434807979</v>
      </c>
      <c r="N274" s="6" t="n">
        <f aca="false">MOD(280.46645 + 36000.76983*L274 + 0.0003032*L274^2,360)</f>
        <v>189.347939852321</v>
      </c>
      <c r="O274" s="6" t="n">
        <f aca="false"> MOD((1.9146 - 0.004817*L274 - 0.000014*L274^2)*SIN(M274*$A$10) + (0.019993 - 0.000101*L274)*SIN(2*M274*$A$10) + 0.00029*SIN(3*M274*$A$10),360)</f>
        <v>358.094162048739</v>
      </c>
      <c r="P274" s="6" t="n">
        <f aca="false">MOD(N274+O274,360)</f>
        <v>187.442101901061</v>
      </c>
      <c r="Q274" s="31" t="n">
        <f aca="false">COS(P274*$A$10)</f>
        <v>-0.991576253494891</v>
      </c>
      <c r="R274" s="7" t="n">
        <f aca="false">COS((23.4393-46.815*L274/3600)*$A$10)*SIN(P274*$A$10)</f>
        <v>-0.118838835392092</v>
      </c>
      <c r="S274" s="7" t="n">
        <f aca="false">SIN((23.4393-46.815*L274/3600)*$A$10)*SIN(P274*$A$10)</f>
        <v>-0.0515156743883545</v>
      </c>
      <c r="T274" s="31" t="n">
        <f aca="false">SQRT(1-S274^2)</f>
        <v>0.998672186101282</v>
      </c>
      <c r="U274" s="6" t="n">
        <f aca="false">ATAN(S274/T274)/$A$10</f>
        <v>-2.95293782091514</v>
      </c>
      <c r="V274" s="6" t="n">
        <f aca="false">IF(2*ATAN(R274/(Q274+T274))/$A$10&gt;0, 2*ATAN(R274/(Q274+T274))/$A$10, 2*ATAN(R274/(Q274+T274))/$A$10+360)</f>
        <v>186.834210974248</v>
      </c>
      <c r="W274" s="6" t="n">
        <f aca="false"> MOD(280.46061837 + 360.98564736629*(J274-2451545) + 0.000387933*L274^2 - L274^3/3871000010  + $B$7,360)</f>
        <v>234.342163499445</v>
      </c>
      <c r="X274" s="6" t="n">
        <f aca="false">IF(W274-V274&gt;0,W274-V274,W274-V274+360)</f>
        <v>47.5079525251968</v>
      </c>
      <c r="Y274" s="31" t="n">
        <f aca="false">SIN($A$10*$B$5)*SIN(U274*$A$10) +COS($A$10*$B$5)* COS(U274*$A$10)*COS(X274*$A$10)</f>
        <v>0.394155405914073</v>
      </c>
      <c r="Z274" s="6" t="n">
        <f aca="false">SIN($A$10*X274)</f>
        <v>0.737371100107814</v>
      </c>
      <c r="AA274" s="6" t="n">
        <f aca="false">COS($A$10*X274)*SIN($A$10*$B$5) - TAN($A$10*U274)*COS($A$10*$B$5)</f>
        <v>0.550611392601159</v>
      </c>
      <c r="AB274" s="6" t="n">
        <f aca="false">IF(OR(AND(Z274*AA274&gt;0), AND(Z274&lt;0,AA274&gt;0)), MOD(ATAN2(AA274,Z274)/$A$10+360,360),  ATAN2(AA274,Z274)/$A$10)</f>
        <v>53.2504850873454</v>
      </c>
      <c r="AC274" s="16" t="n">
        <f aca="false">P274-P273</f>
        <v>0.982405037125318</v>
      </c>
      <c r="AD274" s="17" t="n">
        <f aca="false">(100013989+1670700*COS(3.0984635 + 6283.07585*L274/10)+13956*COS(3.05525 + 12566.1517*L274/10)+3084*COS(5.1985 + 77713.7715*L274/10) +1628*COS(1.1739 + 5753.3849*L274/10)+1576*COS(2.8469 + 7860.4194*L274/10)+925*COS(5.453 + 11506.77*L274/10)+542*COS(4.564 + 3930.21*L274/10)+472*COS(3.661 + 5884.927*L274/10)+346*COS(0.964 + 5507.553*L274/10)+329*COS(5.9 + 5223.694*L274/10)+307*COS(0.299 + 5573.143*L274/10)+243*COS(4.273 + 11790.629*L274/10)+212*COS(5.847 + 1577.344*L274/10)+186*COS(5.022 + 10977.079*L274/10)+175*COS(3.012 + 18849.228*L274/10)+110*COS(5.055 + 5486.778*L274/10)+98*COS(0.89 + 6069.78*L274/10)+86*COS(5.69 + 15720.84*L274/10)+86*COS(1.27 + 161000.69*L274/10)+65*COS(0.27 + 17260.15*L274/10)+63*COS(0.92 + 529.69*L274/10)+57*COS(2.01 + 83996.85*L274/10)+56*COS(5.24 + 71430.7*L274/10)+49*COS(3.25 + 2544.31*L274/10)+47*COS(2.58 + 775.52*L274/10)+45*COS(5.54 + 9437.76*L274/10)+43*COS(6.01 + 6275.96*L274/10)+39*COS(5.36 + 4694*L274/10)+38*COS(2.39 + 8827.39*L274/10)+37*COS(0.83 + 19651.05*L274/10)+37*COS(4.9 + 12139.55*L274/10)+36*COS(1.67 + 12036.46*L274/10)+35*COS(1.84 + 2942.46*L274/10)+33*COS(0.24 + 7084.9*L274/10)+32*COS(0.18 + 5088.63*L274/10)+32*COS(1.78 + 398.15*L274/10)+28*COS(1.21 + 6286.6*L274/10)+28*COS(1.9 + 6279.55*L274/10)+26*COS(4.59 + 10447.39*L274/10) +24.6*COS(3.787 + 8429.241*L274/10)+23.6*COS(0.269 + 796.3*L274/10)+27.8*COS(1.899 + 6279.55*L274/10)+23.9*COS(4.996 + 5856.48*L274/10)+20.3*COS(4.653 + 2146.165*L274/10))/100000000 + (103019*COS(1.10749 + 6283.07585*L274/10) +1721*COS(1.0644 + 12566.1517*L274/10) +702*COS(3.142 + 0*L274/10) +32*COS(1.02 + 18849.23*L274/10) +31*COS(2.84 + 5507.55*L274/10) +25*COS(1.32 + 5223.69*L274/10) +18*COS(1.42 + 1577.34*L274/10) +10*COS(5.91 + 10977.08*L274/10) +9*COS(1.42 + 6275.96*L274/10) +9*COS(0.27 + 5486.78*L274/10))*L274/1000000000  + (4359*COS(5.7846 + 6283.0758*L274/10)*L274^2+124*COS(5.579 + 12566.152*L274/10)*L274^2)/10000000000</f>
        <v>1.00148321135345</v>
      </c>
      <c r="AE274" s="10" t="n">
        <f aca="false">2*959.63/AD274</f>
        <v>1916.41754773524</v>
      </c>
      <c r="AF274" s="0"/>
      <c r="AG274" s="0"/>
    </row>
    <row r="275" customFormat="false" ht="12.8" hidden="false" customHeight="false" outlineLevel="0" collapsed="false">
      <c r="D275" s="28" t="n">
        <f aca="false">K275-INT(275*E275/9)+IF($A$8="leap year",1,2)*INT((E275+9)/12)+30</f>
        <v>1</v>
      </c>
      <c r="E275" s="28" t="n">
        <f aca="false">IF(K275&lt;32,1,INT(9*(IF($A$8="leap year",1,2)+K275)/275+0.98))</f>
        <v>10</v>
      </c>
      <c r="F275" s="20" t="n">
        <f aca="false">ASIN(Y275)*180/PI()</f>
        <v>22.8392734771343</v>
      </c>
      <c r="G275" s="21" t="n">
        <f aca="false">F275+1.02/(TAN($A$10*(F275+10.3/(F275+5.11)))*60)</f>
        <v>22.8789225442169</v>
      </c>
      <c r="H275" s="21" t="n">
        <f aca="false">IF(X275&gt;180,AB275-180,AB275+180)</f>
        <v>233.108690239879</v>
      </c>
      <c r="I275" s="13" t="n">
        <f aca="false">IF(ABS(4*(N275-0.0057183-V275))&lt;20,4*(N275-0.0057183-V275),4*(N275-0.0057183-V275-360))</f>
        <v>10.3562187491094</v>
      </c>
      <c r="J275" s="29" t="n">
        <f aca="false">INT(365.25*(IF(E275&gt;2,$A$5,$A$5-1)+4716))+INT(30.6001*(IF(E275&lt;3,E275+12,E275)+1))+D275+$C$2/24+2-INT(IF(E275&gt;2,$A$5,$A$5-1)/100)+INT(INT(IF(E275&gt;2,$A$5,$A$5-1)/100)/4)-1524.5</f>
        <v>2459854.125</v>
      </c>
      <c r="K275" s="7" t="n">
        <v>274</v>
      </c>
      <c r="L275" s="30" t="n">
        <f aca="false">(J275-2451545)/36525</f>
        <v>0.22749144421629</v>
      </c>
      <c r="M275" s="6" t="n">
        <f aca="false">MOD(357.5291 + 35999.0503*L275 - 0.0001559*L275^2 - 0.00000048*L275^3,360)</f>
        <v>267.005035088032</v>
      </c>
      <c r="N275" s="6" t="n">
        <f aca="false">MOD(280.46645 + 36000.76983*L275 + 0.0003032*L275^2,360)</f>
        <v>190.333587216262</v>
      </c>
      <c r="O275" s="6" t="n">
        <f aca="false"> MOD((1.9146 - 0.004817*L275 - 0.000014*L275^2)*SIN(M275*$A$10) + (0.019993 - 0.000101*L275)*SIN(2*M275*$A$10) + 0.00029*SIN(3*M275*$A$10),360)</f>
        <v>358.091480534273</v>
      </c>
      <c r="P275" s="6" t="n">
        <f aca="false">MOD(N275+O275,360)</f>
        <v>188.425067750535</v>
      </c>
      <c r="Q275" s="31" t="n">
        <f aca="false">COS(P275*$A$10)</f>
        <v>-0.989208324797649</v>
      </c>
      <c r="R275" s="7" t="n">
        <f aca="false">COS((23.4393-46.815*L275/3600)*$A$10)*SIN(P275*$A$10)</f>
        <v>-0.134428651158092</v>
      </c>
      <c r="S275" s="7" t="n">
        <f aca="false">SIN((23.4393-46.815*L275/3600)*$A$10)*SIN(P275*$A$10)</f>
        <v>-0.0582737324945375</v>
      </c>
      <c r="T275" s="31" t="n">
        <f aca="false">SQRT(1-S275^2)</f>
        <v>0.998300642142013</v>
      </c>
      <c r="U275" s="6" t="n">
        <f aca="false">ATAN(S275/T275)/$A$10</f>
        <v>-3.34073150899905</v>
      </c>
      <c r="V275" s="6" t="n">
        <f aca="false">IF(2*ATAN(R275/(Q275+T275))/$A$10&gt;0, 2*ATAN(R275/(Q275+T275))/$A$10, 2*ATAN(R275/(Q275+T275))/$A$10+360)</f>
        <v>187.738814228985</v>
      </c>
      <c r="W275" s="6" t="n">
        <f aca="false"> MOD(280.46061837 + 360.98564736629*(J275-2451545) + 0.000387933*L275^2 - L275^3/3871000010  + $B$7,360)</f>
        <v>235.327810870949</v>
      </c>
      <c r="X275" s="6" t="n">
        <f aca="false">IF(W275-V275&gt;0,W275-V275,W275-V275+360)</f>
        <v>47.5889966419641</v>
      </c>
      <c r="Y275" s="31" t="n">
        <f aca="false">SIN($A$10*$B$5)*SIN(U275*$A$10) +COS($A$10*$B$5)* COS(U275*$A$10)*COS(X275*$A$10)</f>
        <v>0.388147387832686</v>
      </c>
      <c r="Z275" s="6" t="n">
        <f aca="false">SIN($A$10*X275)</f>
        <v>0.738325830724081</v>
      </c>
      <c r="AA275" s="6" t="n">
        <f aca="false">COS($A$10*X275)*SIN($A$10*$B$5) - TAN($A$10*U275)*COS($A$10*$B$5)</f>
        <v>0.554175620723284</v>
      </c>
      <c r="AB275" s="6" t="n">
        <f aca="false">IF(OR(AND(Z275*AA275&gt;0), AND(Z275&lt;0,AA275&gt;0)), MOD(ATAN2(AA275,Z275)/$A$10+360,360),  ATAN2(AA275,Z275)/$A$10)</f>
        <v>53.1086902398791</v>
      </c>
      <c r="AC275" s="16" t="n">
        <f aca="false">P275-P274</f>
        <v>0.98296584947434</v>
      </c>
      <c r="AD275" s="17" t="n">
        <f aca="false">(100013989+1670700*COS(3.0984635 + 6283.07585*L275/10)+13956*COS(3.05525 + 12566.1517*L275/10)+3084*COS(5.1985 + 77713.7715*L275/10) +1628*COS(1.1739 + 5753.3849*L275/10)+1576*COS(2.8469 + 7860.4194*L275/10)+925*COS(5.453 + 11506.77*L275/10)+542*COS(4.564 + 3930.21*L275/10)+472*COS(3.661 + 5884.927*L275/10)+346*COS(0.964 + 5507.553*L275/10)+329*COS(5.9 + 5223.694*L275/10)+307*COS(0.299 + 5573.143*L275/10)+243*COS(4.273 + 11790.629*L275/10)+212*COS(5.847 + 1577.344*L275/10)+186*COS(5.022 + 10977.079*L275/10)+175*COS(3.012 + 18849.228*L275/10)+110*COS(5.055 + 5486.778*L275/10)+98*COS(0.89 + 6069.78*L275/10)+86*COS(5.69 + 15720.84*L275/10)+86*COS(1.27 + 161000.69*L275/10)+65*COS(0.27 + 17260.15*L275/10)+63*COS(0.92 + 529.69*L275/10)+57*COS(2.01 + 83996.85*L275/10)+56*COS(5.24 + 71430.7*L275/10)+49*COS(3.25 + 2544.31*L275/10)+47*COS(2.58 + 775.52*L275/10)+45*COS(5.54 + 9437.76*L275/10)+43*COS(6.01 + 6275.96*L275/10)+39*COS(5.36 + 4694*L275/10)+38*COS(2.39 + 8827.39*L275/10)+37*COS(0.83 + 19651.05*L275/10)+37*COS(4.9 + 12139.55*L275/10)+36*COS(1.67 + 12036.46*L275/10)+35*COS(1.84 + 2942.46*L275/10)+33*COS(0.24 + 7084.9*L275/10)+32*COS(0.18 + 5088.63*L275/10)+32*COS(1.78 + 398.15*L275/10)+28*COS(1.21 + 6286.6*L275/10)+28*COS(1.9 + 6279.55*L275/10)+26*COS(4.59 + 10447.39*L275/10) +24.6*COS(3.787 + 8429.241*L275/10)+23.6*COS(0.269 + 796.3*L275/10)+27.8*COS(1.899 + 6279.55*L275/10)+23.9*COS(4.996 + 5856.48*L275/10)+20.3*COS(4.653 + 2146.165*L275/10))/100000000 + (103019*COS(1.10749 + 6283.07585*L275/10) +1721*COS(1.0644 + 12566.1517*L275/10) +702*COS(3.142 + 0*L275/10) +32*COS(1.02 + 18849.23*L275/10) +31*COS(2.84 + 5507.55*L275/10) +25*COS(1.32 + 5223.69*L275/10) +18*COS(1.42 + 1577.34*L275/10) +10*COS(5.91 + 10977.08*L275/10) +9*COS(1.42 + 6275.96*L275/10) +9*COS(0.27 + 5486.78*L275/10))*L275/1000000000  + (4359*COS(5.7846 + 6283.0758*L275/10)*L275^2+124*COS(5.579 + 12566.152*L275/10)*L275^2)/10000000000</f>
        <v>1.00119113654939</v>
      </c>
      <c r="AE275" s="10" t="n">
        <f aca="false">2*959.63/AD275</f>
        <v>1916.97661908468</v>
      </c>
      <c r="AF275" s="0"/>
      <c r="AG275" s="0"/>
    </row>
    <row r="276" customFormat="false" ht="12.8" hidden="false" customHeight="false" outlineLevel="0" collapsed="false">
      <c r="D276" s="28" t="n">
        <f aca="false">K276-INT(275*E276/9)+IF($A$8="leap year",1,2)*INT((E276+9)/12)+30</f>
        <v>2</v>
      </c>
      <c r="E276" s="28" t="n">
        <f aca="false">IF(K276&lt;32,1,INT(9*(IF($A$8="leap year",1,2)+K276)/275+0.98))</f>
        <v>10</v>
      </c>
      <c r="F276" s="20" t="n">
        <f aca="false">ASIN(Y276)*180/PI()</f>
        <v>22.4662958536304</v>
      </c>
      <c r="G276" s="21" t="n">
        <f aca="false">F276+1.02/(TAN($A$10*(F276+10.3/(F276+5.11)))*60)</f>
        <v>22.506658737583</v>
      </c>
      <c r="H276" s="21" t="n">
        <f aca="false">IF(X276&gt;180,AB276-180,AB276+180)</f>
        <v>232.966808473916</v>
      </c>
      <c r="I276" s="13" t="n">
        <f aca="false">IF(ABS(4*(N276-0.0057183-V276))&lt;20,4*(N276-0.0057183-V276),4*(N276-0.0057183-V276-360))</f>
        <v>10.6754659692106</v>
      </c>
      <c r="J276" s="29" t="n">
        <f aca="false">INT(365.25*(IF(E276&gt;2,$A$5,$A$5-1)+4716))+INT(30.6001*(IF(E276&lt;3,E276+12,E276)+1))+D276+$C$2/24+2-INT(IF(E276&gt;2,$A$5,$A$5-1)/100)+INT(INT(IF(E276&gt;2,$A$5,$A$5-1)/100)/4)-1524.5</f>
        <v>2459855.125</v>
      </c>
      <c r="K276" s="7" t="n">
        <v>275</v>
      </c>
      <c r="L276" s="30" t="n">
        <f aca="false">(J276-2451545)/36525</f>
        <v>0.227518822724162</v>
      </c>
      <c r="M276" s="6" t="n">
        <f aca="false">MOD(357.5291 + 35999.0503*L276 - 0.0001559*L276^2 - 0.00000048*L276^3,360)</f>
        <v>267.990635368087</v>
      </c>
      <c r="N276" s="6" t="n">
        <f aca="false">MOD(280.46645 + 36000.76983*L276 + 0.0003032*L276^2,360)</f>
        <v>191.319234580205</v>
      </c>
      <c r="O276" s="6" t="n">
        <f aca="false"> MOD((1.9146 - 0.004817*L276 - 0.000014*L276^2)*SIN(M276*$A$10) + (0.019993 - 0.000101*L276)*SIN(2*M276*$A$10) + 0.00029*SIN(3*M276*$A$10),360)</f>
        <v>358.089361224395</v>
      </c>
      <c r="P276" s="6" t="n">
        <f aca="false">MOD(N276+O276,360)</f>
        <v>189.408595804601</v>
      </c>
      <c r="Q276" s="31" t="n">
        <f aca="false">COS(P276*$A$10)</f>
        <v>-0.986547647511877</v>
      </c>
      <c r="R276" s="7" t="n">
        <f aca="false">COS((23.4393-46.815*L276/3600)*$A$10)*SIN(P276*$A$10)</f>
        <v>-0.149987783588587</v>
      </c>
      <c r="S276" s="7" t="n">
        <f aca="false">SIN((23.4393-46.815*L276/3600)*$A$10)*SIN(P276*$A$10)</f>
        <v>-0.0650184893931336</v>
      </c>
      <c r="T276" s="31" t="n">
        <f aca="false">SQRT(1-S276^2)</f>
        <v>0.99788405941624</v>
      </c>
      <c r="U276" s="6" t="n">
        <f aca="false">ATAN(S276/T276)/$A$10</f>
        <v>-3.72791475233844</v>
      </c>
      <c r="V276" s="6" t="n">
        <f aca="false">IF(2*ATAN(R276/(Q276+T276))/$A$10&gt;0, 2*ATAN(R276/(Q276+T276))/$A$10, 2*ATAN(R276/(Q276+T276))/$A$10+360)</f>
        <v>188.644649787903</v>
      </c>
      <c r="W276" s="6" t="n">
        <f aca="false"> MOD(280.46061837 + 360.98564736629*(J276-2451545) + 0.000387933*L276^2 - L276^3/3871000010  + $B$7,360)</f>
        <v>236.313458241988</v>
      </c>
      <c r="X276" s="6" t="n">
        <f aca="false">IF(W276-V276&gt;0,W276-V276,W276-V276+360)</f>
        <v>47.6688084540853</v>
      </c>
      <c r="Y276" s="31" t="n">
        <f aca="false">SIN($A$10*$B$5)*SIN(U276*$A$10) +COS($A$10*$B$5)* COS(U276*$A$10)*COS(X276*$A$10)</f>
        <v>0.382139895597125</v>
      </c>
      <c r="Z276" s="6" t="n">
        <f aca="false">SIN($A$10*X276)</f>
        <v>0.739264600630847</v>
      </c>
      <c r="AA276" s="6" t="n">
        <f aca="false">COS($A$10*X276)*SIN($A$10*$B$5) - TAN($A$10*U276)*COS($A$10*$B$5)</f>
        <v>0.557747567299962</v>
      </c>
      <c r="AB276" s="6" t="n">
        <f aca="false">IF(OR(AND(Z276*AA276&gt;0), AND(Z276&lt;0,AA276&gt;0)), MOD(ATAN2(AA276,Z276)/$A$10+360,360),  ATAN2(AA276,Z276)/$A$10)</f>
        <v>52.9668084739159</v>
      </c>
      <c r="AC276" s="16" t="n">
        <f aca="false">P276-P275</f>
        <v>0.983528054065573</v>
      </c>
      <c r="AD276" s="17" t="n">
        <f aca="false">(100013989+1670700*COS(3.0984635 + 6283.07585*L276/10)+13956*COS(3.05525 + 12566.1517*L276/10)+3084*COS(5.1985 + 77713.7715*L276/10) +1628*COS(1.1739 + 5753.3849*L276/10)+1576*COS(2.8469 + 7860.4194*L276/10)+925*COS(5.453 + 11506.77*L276/10)+542*COS(4.564 + 3930.21*L276/10)+472*COS(3.661 + 5884.927*L276/10)+346*COS(0.964 + 5507.553*L276/10)+329*COS(5.9 + 5223.694*L276/10)+307*COS(0.299 + 5573.143*L276/10)+243*COS(4.273 + 11790.629*L276/10)+212*COS(5.847 + 1577.344*L276/10)+186*COS(5.022 + 10977.079*L276/10)+175*COS(3.012 + 18849.228*L276/10)+110*COS(5.055 + 5486.778*L276/10)+98*COS(0.89 + 6069.78*L276/10)+86*COS(5.69 + 15720.84*L276/10)+86*COS(1.27 + 161000.69*L276/10)+65*COS(0.27 + 17260.15*L276/10)+63*COS(0.92 + 529.69*L276/10)+57*COS(2.01 + 83996.85*L276/10)+56*COS(5.24 + 71430.7*L276/10)+49*COS(3.25 + 2544.31*L276/10)+47*COS(2.58 + 775.52*L276/10)+45*COS(5.54 + 9437.76*L276/10)+43*COS(6.01 + 6275.96*L276/10)+39*COS(5.36 + 4694*L276/10)+38*COS(2.39 + 8827.39*L276/10)+37*COS(0.83 + 19651.05*L276/10)+37*COS(4.9 + 12139.55*L276/10)+36*COS(1.67 + 12036.46*L276/10)+35*COS(1.84 + 2942.46*L276/10)+33*COS(0.24 + 7084.9*L276/10)+32*COS(0.18 + 5088.63*L276/10)+32*COS(1.78 + 398.15*L276/10)+28*COS(1.21 + 6286.6*L276/10)+28*COS(1.9 + 6279.55*L276/10)+26*COS(4.59 + 10447.39*L276/10) +24.6*COS(3.787 + 8429.241*L276/10)+23.6*COS(0.269 + 796.3*L276/10)+27.8*COS(1.899 + 6279.55*L276/10)+23.9*COS(4.996 + 5856.48*L276/10)+20.3*COS(4.653 + 2146.165*L276/10))/100000000 + (103019*COS(1.10749 + 6283.07585*L276/10) +1721*COS(1.0644 + 12566.1517*L276/10) +702*COS(3.142 + 0*L276/10) +32*COS(1.02 + 18849.23*L276/10) +31*COS(2.84 + 5507.55*L276/10) +25*COS(1.32 + 5223.69*L276/10) +18*COS(1.42 + 1577.34*L276/10) +10*COS(5.91 + 10977.08*L276/10) +9*COS(1.42 + 6275.96*L276/10) +9*COS(0.27 + 5486.78*L276/10))*L276/1000000000  + (4359*COS(5.7846 + 6283.0758*L276/10)*L276^2+124*COS(5.579 + 12566.152*L276/10)*L276^2)/10000000000</f>
        <v>1.00089815171187</v>
      </c>
      <c r="AE276" s="10" t="n">
        <f aca="false">2*959.63/AD276</f>
        <v>1917.53776017812</v>
      </c>
      <c r="AF276" s="0"/>
      <c r="AG276" s="0"/>
    </row>
    <row r="277" customFormat="false" ht="12.8" hidden="false" customHeight="false" outlineLevel="0" collapsed="false">
      <c r="D277" s="28" t="n">
        <f aca="false">K277-INT(275*E277/9)+IF($A$8="leap year",1,2)*INT((E277+9)/12)+30</f>
        <v>3</v>
      </c>
      <c r="E277" s="28" t="n">
        <f aca="false">IF(K277&lt;32,1,INT(9*(IF($A$8="leap year",1,2)+K277)/275+0.98))</f>
        <v>10</v>
      </c>
      <c r="F277" s="20" t="n">
        <f aca="false">ASIN(Y277)*180/PI()</f>
        <v>22.0945073868009</v>
      </c>
      <c r="G277" s="21" t="n">
        <f aca="false">F277+1.02/(TAN($A$10*(F277+10.3/(F277+5.11)))*60)</f>
        <v>22.1356035366743</v>
      </c>
      <c r="H277" s="21" t="n">
        <f aca="false">IF(X277&gt;180,AB277-180,AB277+180)</f>
        <v>232.824796386811</v>
      </c>
      <c r="I277" s="13" t="n">
        <f aca="false">IF(ABS(4*(N277-0.0057183-V277))&lt;20,4*(N277-0.0057183-V277),4*(N277-0.0057183-V277-360))</f>
        <v>10.9894464452437</v>
      </c>
      <c r="J277" s="29" t="n">
        <f aca="false">INT(365.25*(IF(E277&gt;2,$A$5,$A$5-1)+4716))+INT(30.6001*(IF(E277&lt;3,E277+12,E277)+1))+D277+$C$2/24+2-INT(IF(E277&gt;2,$A$5,$A$5-1)/100)+INT(INT(IF(E277&gt;2,$A$5,$A$5-1)/100)/4)-1524.5</f>
        <v>2459856.125</v>
      </c>
      <c r="K277" s="7" t="n">
        <v>276</v>
      </c>
      <c r="L277" s="30" t="n">
        <f aca="false">(J277-2451545)/36525</f>
        <v>0.227546201232033</v>
      </c>
      <c r="M277" s="6" t="n">
        <f aca="false">MOD(357.5291 + 35999.0503*L277 - 0.0001559*L277^2 - 0.00000048*L277^3,360)</f>
        <v>268.976235648141</v>
      </c>
      <c r="N277" s="6" t="n">
        <f aca="false">MOD(280.46645 + 36000.76983*L277 + 0.0003032*L277^2,360)</f>
        <v>192.304881944146</v>
      </c>
      <c r="O277" s="6" t="n">
        <f aca="false"> MOD((1.9146 - 0.004817*L277 - 0.000014*L277^2)*SIN(M277*$A$10) + (0.019993 - 0.000101*L277)*SIN(2*M277*$A$10) + 0.00029*SIN(3*M277*$A$10),360)</f>
        <v>358.087805348987</v>
      </c>
      <c r="P277" s="6" t="n">
        <f aca="false">MOD(N277+O277,360)</f>
        <v>190.392687293133</v>
      </c>
      <c r="Q277" s="31" t="n">
        <f aca="false">COS(P277*$A$10)</f>
        <v>-0.98359450260742</v>
      </c>
      <c r="R277" s="7" t="n">
        <f aca="false">COS((23.4393-46.815*L277/3600)*$A$10)*SIN(P277*$A$10)</f>
        <v>-0.165511595582939</v>
      </c>
      <c r="S277" s="7" t="n">
        <f aca="false">SIN((23.4393-46.815*L277/3600)*$A$10)*SIN(P277*$A$10)</f>
        <v>-0.0717479349392873</v>
      </c>
      <c r="T277" s="31" t="n">
        <f aca="false">SQRT(1-S277^2)</f>
        <v>0.997422795925553</v>
      </c>
      <c r="U277" s="6" t="n">
        <f aca="false">ATAN(S277/T277)/$A$10</f>
        <v>-4.11438900849424</v>
      </c>
      <c r="V277" s="6" t="n">
        <f aca="false">IF(2*ATAN(R277/(Q277+T277))/$A$10&gt;0, 2*ATAN(R277/(Q277+T277))/$A$10, 2*ATAN(R277/(Q277+T277))/$A$10+360)</f>
        <v>189.551802032836</v>
      </c>
      <c r="W277" s="6" t="n">
        <f aca="false"> MOD(280.46061837 + 360.98564736629*(J277-2451545) + 0.000387933*L277^2 - L277^3/3871000010  + $B$7,360)</f>
        <v>237.299105613492</v>
      </c>
      <c r="X277" s="6" t="n">
        <f aca="false">IF(W277-V277&gt;0,W277-V277,W277-V277+360)</f>
        <v>47.7473035806569</v>
      </c>
      <c r="Y277" s="31" t="n">
        <f aca="false">SIN($A$10*$B$5)*SIN(U277*$A$10) +COS($A$10*$B$5)* COS(U277*$A$10)*COS(X277*$A$10)</f>
        <v>0.376135440498811</v>
      </c>
      <c r="Z277" s="6" t="n">
        <f aca="false">SIN($A$10*X277)</f>
        <v>0.740186484146855</v>
      </c>
      <c r="AA277" s="6" t="n">
        <f aca="false">COS($A$10*X277)*SIN($A$10*$B$5) - TAN($A$10*U277)*COS($A$10*$B$5)</f>
        <v>0.561327389665288</v>
      </c>
      <c r="AB277" s="6" t="n">
        <f aca="false">IF(OR(AND(Z277*AA277&gt;0), AND(Z277&lt;0,AA277&gt;0)), MOD(ATAN2(AA277,Z277)/$A$10+360,360),  ATAN2(AA277,Z277)/$A$10)</f>
        <v>52.8247963868107</v>
      </c>
      <c r="AC277" s="16" t="n">
        <f aca="false">P277-P276</f>
        <v>0.984091488532272</v>
      </c>
      <c r="AD277" s="17" t="n">
        <f aca="false">(100013989+1670700*COS(3.0984635 + 6283.07585*L277/10)+13956*COS(3.05525 + 12566.1517*L277/10)+3084*COS(5.1985 + 77713.7715*L277/10) +1628*COS(1.1739 + 5753.3849*L277/10)+1576*COS(2.8469 + 7860.4194*L277/10)+925*COS(5.453 + 11506.77*L277/10)+542*COS(4.564 + 3930.21*L277/10)+472*COS(3.661 + 5884.927*L277/10)+346*COS(0.964 + 5507.553*L277/10)+329*COS(5.9 + 5223.694*L277/10)+307*COS(0.299 + 5573.143*L277/10)+243*COS(4.273 + 11790.629*L277/10)+212*COS(5.847 + 1577.344*L277/10)+186*COS(5.022 + 10977.079*L277/10)+175*COS(3.012 + 18849.228*L277/10)+110*COS(5.055 + 5486.778*L277/10)+98*COS(0.89 + 6069.78*L277/10)+86*COS(5.69 + 15720.84*L277/10)+86*COS(1.27 + 161000.69*L277/10)+65*COS(0.27 + 17260.15*L277/10)+63*COS(0.92 + 529.69*L277/10)+57*COS(2.01 + 83996.85*L277/10)+56*COS(5.24 + 71430.7*L277/10)+49*COS(3.25 + 2544.31*L277/10)+47*COS(2.58 + 775.52*L277/10)+45*COS(5.54 + 9437.76*L277/10)+43*COS(6.01 + 6275.96*L277/10)+39*COS(5.36 + 4694*L277/10)+38*COS(2.39 + 8827.39*L277/10)+37*COS(0.83 + 19651.05*L277/10)+37*COS(4.9 + 12139.55*L277/10)+36*COS(1.67 + 12036.46*L277/10)+35*COS(1.84 + 2942.46*L277/10)+33*COS(0.24 + 7084.9*L277/10)+32*COS(0.18 + 5088.63*L277/10)+32*COS(1.78 + 398.15*L277/10)+28*COS(1.21 + 6286.6*L277/10)+28*COS(1.9 + 6279.55*L277/10)+26*COS(4.59 + 10447.39*L277/10) +24.6*COS(3.787 + 8429.241*L277/10)+23.6*COS(0.269 + 796.3*L277/10)+27.8*COS(1.899 + 6279.55*L277/10)+23.9*COS(4.996 + 5856.48*L277/10)+20.3*COS(4.653 + 2146.165*L277/10))/100000000 + (103019*COS(1.10749 + 6283.07585*L277/10) +1721*COS(1.0644 + 12566.1517*L277/10) +702*COS(3.142 + 0*L277/10) +32*COS(1.02 + 18849.23*L277/10) +31*COS(2.84 + 5507.55*L277/10) +25*COS(1.32 + 5223.69*L277/10) +18*COS(1.42 + 1577.34*L277/10) +10*COS(5.91 + 10977.08*L277/10) +9*COS(1.42 + 6275.96*L277/10) +9*COS(0.27 + 5486.78*L277/10))*L277/1000000000  + (4359*COS(5.7846 + 6283.0758*L277/10)*L277^2+124*COS(5.579 + 12566.152*L277/10)*L277^2)/10000000000</f>
        <v>1.00060469390222</v>
      </c>
      <c r="AE277" s="10" t="n">
        <f aca="false">2*959.63/AD277</f>
        <v>1918.10013654359</v>
      </c>
      <c r="AF277" s="0"/>
      <c r="AG277" s="0"/>
    </row>
    <row r="278" customFormat="false" ht="12.8" hidden="false" customHeight="false" outlineLevel="0" collapsed="false">
      <c r="D278" s="28" t="n">
        <f aca="false">K278-INT(275*E278/9)+IF($A$8="leap year",1,2)*INT((E278+9)/12)+30</f>
        <v>4</v>
      </c>
      <c r="E278" s="28" t="n">
        <f aca="false">IF(K278&lt;32,1,INT(9*(IF($A$8="leap year",1,2)+K278)/275+0.98))</f>
        <v>10</v>
      </c>
      <c r="F278" s="20" t="n">
        <f aca="false">ASIN(Y278)*180/PI()</f>
        <v>21.7240389948861</v>
      </c>
      <c r="G278" s="21" t="n">
        <f aca="false">F278+1.02/(TAN($A$10*(F278+10.3/(F278+5.11)))*60)</f>
        <v>21.7658884341982</v>
      </c>
      <c r="H278" s="21" t="n">
        <f aca="false">IF(X278&gt;180,AB278-180,AB278+180)</f>
        <v>232.682611741079</v>
      </c>
      <c r="I278" s="13" t="n">
        <f aca="false">IF(ABS(4*(N278-0.0057183-V278))&lt;20,4*(N278-0.0057183-V278),4*(N278-0.0057183-V278-360))</f>
        <v>11.2978241614541</v>
      </c>
      <c r="J278" s="29" t="n">
        <f aca="false">INT(365.25*(IF(E278&gt;2,$A$5,$A$5-1)+4716))+INT(30.6001*(IF(E278&lt;3,E278+12,E278)+1))+D278+$C$2/24+2-INT(IF(E278&gt;2,$A$5,$A$5-1)/100)+INT(INT(IF(E278&gt;2,$A$5,$A$5-1)/100)/4)-1524.5</f>
        <v>2459857.125</v>
      </c>
      <c r="K278" s="7" t="n">
        <v>277</v>
      </c>
      <c r="L278" s="30" t="n">
        <f aca="false">(J278-2451545)/36525</f>
        <v>0.227573579739904</v>
      </c>
      <c r="M278" s="6" t="n">
        <f aca="false">MOD(357.5291 + 35999.0503*L278 - 0.0001559*L278^2 - 0.00000048*L278^3,360)</f>
        <v>269.961835928196</v>
      </c>
      <c r="N278" s="6" t="n">
        <f aca="false">MOD(280.46645 + 36000.76983*L278 + 0.0003032*L278^2,360)</f>
        <v>193.290529308088</v>
      </c>
      <c r="O278" s="6" t="n">
        <f aca="false"> MOD((1.9146 - 0.004817*L278 - 0.000014*L278^2)*SIN(M278*$A$10) + (0.019993 - 0.000101*L278)*SIN(2*M278*$A$10) + 0.00029*SIN(3*M278*$A$10),360)</f>
        <v>358.086813974492</v>
      </c>
      <c r="P278" s="6" t="n">
        <f aca="false">MOD(N278+O278,360)</f>
        <v>191.37734328258</v>
      </c>
      <c r="Q278" s="31" t="n">
        <f aca="false">COS(P278*$A$10)</f>
        <v>-0.980349258473347</v>
      </c>
      <c r="R278" s="7" t="n">
        <f aca="false">COS((23.4393-46.815*L278/3600)*$A$10)*SIN(P278*$A$10)</f>
        <v>-0.180995444503364</v>
      </c>
      <c r="S278" s="7" t="n">
        <f aca="false">SIN((23.4393-46.815*L278/3600)*$A$10)*SIN(P278*$A$10)</f>
        <v>-0.0784600565879721</v>
      </c>
      <c r="T278" s="31" t="n">
        <f aca="false">SQRT(1-S278^2)</f>
        <v>0.99691725811133</v>
      </c>
      <c r="U278" s="6" t="n">
        <f aca="false">ATAN(S278/T278)/$A$10</f>
        <v>-4.5000552234676</v>
      </c>
      <c r="V278" s="6" t="n">
        <f aca="false">IF(2*ATAN(R278/(Q278+T278))/$A$10&gt;0, 2*ATAN(R278/(Q278+T278))/$A$10, 2*ATAN(R278/(Q278+T278))/$A$10+360)</f>
        <v>190.460354967724</v>
      </c>
      <c r="W278" s="6" t="n">
        <f aca="false"> MOD(280.46061837 + 360.98564736629*(J278-2451545) + 0.000387933*L278^2 - L278^3/3871000010  + $B$7,360)</f>
        <v>238.284752984066</v>
      </c>
      <c r="X278" s="6" t="n">
        <f aca="false">IF(W278-V278&gt;0,W278-V278,W278-V278+360)</f>
        <v>47.8243980163415</v>
      </c>
      <c r="Y278" s="31" t="n">
        <f aca="false">SIN($A$10*$B$5)*SIN(U278*$A$10) +COS($A$10*$B$5)* COS(U278*$A$10)*COS(X278*$A$10)</f>
        <v>0.370136551218092</v>
      </c>
      <c r="Z278" s="6" t="n">
        <f aca="false">SIN($A$10*X278)</f>
        <v>0.741090565014946</v>
      </c>
      <c r="AA278" s="6" t="n">
        <f aca="false">COS($A$10*X278)*SIN($A$10*$B$5) - TAN($A$10*U278)*COS($A$10*$B$5)</f>
        <v>0.564915232004565</v>
      </c>
      <c r="AB278" s="6" t="n">
        <f aca="false">IF(OR(AND(Z278*AA278&gt;0), AND(Z278&lt;0,AA278&gt;0)), MOD(ATAN2(AA278,Z278)/$A$10+360,360),  ATAN2(AA278,Z278)/$A$10)</f>
        <v>52.6826117410786</v>
      </c>
      <c r="AC278" s="16" t="n">
        <f aca="false">P278-P277</f>
        <v>0.984655989446651</v>
      </c>
      <c r="AD278" s="17" t="n">
        <f aca="false">(100013989+1670700*COS(3.0984635 + 6283.07585*L278/10)+13956*COS(3.05525 + 12566.1517*L278/10)+3084*COS(5.1985 + 77713.7715*L278/10) +1628*COS(1.1739 + 5753.3849*L278/10)+1576*COS(2.8469 + 7860.4194*L278/10)+925*COS(5.453 + 11506.77*L278/10)+542*COS(4.564 + 3930.21*L278/10)+472*COS(3.661 + 5884.927*L278/10)+346*COS(0.964 + 5507.553*L278/10)+329*COS(5.9 + 5223.694*L278/10)+307*COS(0.299 + 5573.143*L278/10)+243*COS(4.273 + 11790.629*L278/10)+212*COS(5.847 + 1577.344*L278/10)+186*COS(5.022 + 10977.079*L278/10)+175*COS(3.012 + 18849.228*L278/10)+110*COS(5.055 + 5486.778*L278/10)+98*COS(0.89 + 6069.78*L278/10)+86*COS(5.69 + 15720.84*L278/10)+86*COS(1.27 + 161000.69*L278/10)+65*COS(0.27 + 17260.15*L278/10)+63*COS(0.92 + 529.69*L278/10)+57*COS(2.01 + 83996.85*L278/10)+56*COS(5.24 + 71430.7*L278/10)+49*COS(3.25 + 2544.31*L278/10)+47*COS(2.58 + 775.52*L278/10)+45*COS(5.54 + 9437.76*L278/10)+43*COS(6.01 + 6275.96*L278/10)+39*COS(5.36 + 4694*L278/10)+38*COS(2.39 + 8827.39*L278/10)+37*COS(0.83 + 19651.05*L278/10)+37*COS(4.9 + 12139.55*L278/10)+36*COS(1.67 + 12036.46*L278/10)+35*COS(1.84 + 2942.46*L278/10)+33*COS(0.24 + 7084.9*L278/10)+32*COS(0.18 + 5088.63*L278/10)+32*COS(1.78 + 398.15*L278/10)+28*COS(1.21 + 6286.6*L278/10)+28*COS(1.9 + 6279.55*L278/10)+26*COS(4.59 + 10447.39*L278/10) +24.6*COS(3.787 + 8429.241*L278/10)+23.6*COS(0.269 + 796.3*L278/10)+27.8*COS(1.899 + 6279.55*L278/10)+23.9*COS(4.996 + 5856.48*L278/10)+20.3*COS(4.653 + 2146.165*L278/10))/100000000 + (103019*COS(1.10749 + 6283.07585*L278/10) +1721*COS(1.0644 + 12566.1517*L278/10) +702*COS(3.142 + 0*L278/10) +32*COS(1.02 + 18849.23*L278/10) +31*COS(2.84 + 5507.55*L278/10) +25*COS(1.32 + 5223.69*L278/10) +18*COS(1.42 + 1577.34*L278/10) +10*COS(5.91 + 10977.08*L278/10) +9*COS(1.42 + 6275.96*L278/10) +9*COS(0.27 + 5486.78*L278/10))*L278/1000000000  + (4359*COS(5.7846 + 6283.0758*L278/10)*L278^2+124*COS(5.579 + 12566.152*L278/10)*L278^2)/10000000000</f>
        <v>1.00031121420699</v>
      </c>
      <c r="AE278" s="10" t="n">
        <f aca="false">2*959.63/AD278</f>
        <v>1918.66288485181</v>
      </c>
      <c r="AF278" s="0"/>
      <c r="AG278" s="0"/>
    </row>
    <row r="279" customFormat="false" ht="12.8" hidden="false" customHeight="false" outlineLevel="0" collapsed="false">
      <c r="D279" s="28" t="n">
        <f aca="false">K279-INT(275*E279/9)+IF($A$8="leap year",1,2)*INT((E279+9)/12)+30</f>
        <v>5</v>
      </c>
      <c r="E279" s="28" t="n">
        <f aca="false">IF(K279&lt;32,1,INT(9*(IF($A$8="leap year",1,2)+K279)/275+0.98))</f>
        <v>10</v>
      </c>
      <c r="F279" s="20" t="n">
        <f aca="false">ASIN(Y279)*180/PI()</f>
        <v>21.3550215227324</v>
      </c>
      <c r="G279" s="21" t="n">
        <f aca="false">F279+1.02/(TAN($A$10*(F279+10.3/(F279+5.11)))*60)</f>
        <v>21.3976448638079</v>
      </c>
      <c r="H279" s="21" t="n">
        <f aca="false">IF(X279&gt;180,AB279-180,AB279+180)</f>
        <v>232.540213555539</v>
      </c>
      <c r="I279" s="13" t="n">
        <f aca="false">IF(ABS(4*(N279-0.0057183-V279))&lt;20,4*(N279-0.0057183-V279),4*(N279-0.0057183-V279-360))</f>
        <v>11.6002648552731</v>
      </c>
      <c r="J279" s="29" t="n">
        <f aca="false">INT(365.25*(IF(E279&gt;2,$A$5,$A$5-1)+4716))+INT(30.6001*(IF(E279&lt;3,E279+12,E279)+1))+D279+$C$2/24+2-INT(IF(E279&gt;2,$A$5,$A$5-1)/100)+INT(INT(IF(E279&gt;2,$A$5,$A$5-1)/100)/4)-1524.5</f>
        <v>2459858.125</v>
      </c>
      <c r="K279" s="7" t="n">
        <v>278</v>
      </c>
      <c r="L279" s="30" t="n">
        <f aca="false">(J279-2451545)/36525</f>
        <v>0.227600958247775</v>
      </c>
      <c r="M279" s="6" t="n">
        <f aca="false">MOD(357.5291 + 35999.0503*L279 - 0.0001559*L279^2 - 0.00000048*L279^3,360)</f>
        <v>270.947436208249</v>
      </c>
      <c r="N279" s="6" t="n">
        <f aca="false">MOD(280.46645 + 36000.76983*L279 + 0.0003032*L279^2,360)</f>
        <v>194.276176672031</v>
      </c>
      <c r="O279" s="6" t="n">
        <f aca="false"> MOD((1.9146 - 0.004817*L279 - 0.000014*L279^2)*SIN(M279*$A$10) + (0.019993 - 0.000101*L279)*SIN(2*M279*$A$10) + 0.00029*SIN(3*M279*$A$10),360)</f>
        <v>358.086388002895</v>
      </c>
      <c r="P279" s="6" t="n">
        <f aca="false">MOD(N279+O279,360)</f>
        <v>192.362564674926</v>
      </c>
      <c r="Q279" s="31" t="n">
        <f aca="false">COS(P279*$A$10)</f>
        <v>-0.976812371409234</v>
      </c>
      <c r="R279" s="7" t="n">
        <f aca="false">COS((23.4393-46.815*L279/3600)*$A$10)*SIN(P279*$A$10)</f>
        <v>-0.19643468355451</v>
      </c>
      <c r="S279" s="7" t="n">
        <f aca="false">SIN((23.4393-46.815*L279/3600)*$A$10)*SIN(P279*$A$10)</f>
        <v>-0.0851528399920262</v>
      </c>
      <c r="T279" s="31" t="n">
        <f aca="false">SQRT(1-S279^2)</f>
        <v>0.996367900848523</v>
      </c>
      <c r="U279" s="6" t="n">
        <f aca="false">ATAN(S279/T279)/$A$10</f>
        <v>-4.88481382107321</v>
      </c>
      <c r="V279" s="6" t="n">
        <f aca="false">IF(2*ATAN(R279/(Q279+T279))/$A$10&gt;0, 2*ATAN(R279/(Q279+T279))/$A$10, 2*ATAN(R279/(Q279+T279))/$A$10+360)</f>
        <v>191.370392158212</v>
      </c>
      <c r="W279" s="6" t="n">
        <f aca="false"> MOD(280.46061837 + 360.98564736629*(J279-2451545) + 0.000387933*L279^2 - L279^3/3871000010  + $B$7,360)</f>
        <v>239.270400355104</v>
      </c>
      <c r="X279" s="6" t="n">
        <f aca="false">IF(W279-V279&gt;0,W279-V279,W279-V279+360)</f>
        <v>47.9000081968921</v>
      </c>
      <c r="Y279" s="31" t="n">
        <f aca="false">SIN($A$10*$B$5)*SIN(U279*$A$10) +COS($A$10*$B$5)* COS(U279*$A$10)*COS(X279*$A$10)</f>
        <v>0.364145772199523</v>
      </c>
      <c r="Z279" s="6" t="n">
        <f aca="false">SIN($A$10*X279)</f>
        <v>0.741975936888689</v>
      </c>
      <c r="AA279" s="6" t="n">
        <f aca="false">COS($A$10*X279)*SIN($A$10*$B$5) - TAN($A$10*U279)*COS($A$10*$B$5)</f>
        <v>0.568511223479608</v>
      </c>
      <c r="AB279" s="6" t="n">
        <f aca="false">IF(OR(AND(Z279*AA279&gt;0), AND(Z279&lt;0,AA279&gt;0)), MOD(ATAN2(AA279,Z279)/$A$10+360,360),  ATAN2(AA279,Z279)/$A$10)</f>
        <v>52.5402135555395</v>
      </c>
      <c r="AC279" s="16" t="n">
        <f aca="false">P279-P278</f>
        <v>0.985221392346261</v>
      </c>
      <c r="AD279" s="17" t="n">
        <f aca="false">(100013989+1670700*COS(3.0984635 + 6283.07585*L279/10)+13956*COS(3.05525 + 12566.1517*L279/10)+3084*COS(5.1985 + 77713.7715*L279/10) +1628*COS(1.1739 + 5753.3849*L279/10)+1576*COS(2.8469 + 7860.4194*L279/10)+925*COS(5.453 + 11506.77*L279/10)+542*COS(4.564 + 3930.21*L279/10)+472*COS(3.661 + 5884.927*L279/10)+346*COS(0.964 + 5507.553*L279/10)+329*COS(5.9 + 5223.694*L279/10)+307*COS(0.299 + 5573.143*L279/10)+243*COS(4.273 + 11790.629*L279/10)+212*COS(5.847 + 1577.344*L279/10)+186*COS(5.022 + 10977.079*L279/10)+175*COS(3.012 + 18849.228*L279/10)+110*COS(5.055 + 5486.778*L279/10)+98*COS(0.89 + 6069.78*L279/10)+86*COS(5.69 + 15720.84*L279/10)+86*COS(1.27 + 161000.69*L279/10)+65*COS(0.27 + 17260.15*L279/10)+63*COS(0.92 + 529.69*L279/10)+57*COS(2.01 + 83996.85*L279/10)+56*COS(5.24 + 71430.7*L279/10)+49*COS(3.25 + 2544.31*L279/10)+47*COS(2.58 + 775.52*L279/10)+45*COS(5.54 + 9437.76*L279/10)+43*COS(6.01 + 6275.96*L279/10)+39*COS(5.36 + 4694*L279/10)+38*COS(2.39 + 8827.39*L279/10)+37*COS(0.83 + 19651.05*L279/10)+37*COS(4.9 + 12139.55*L279/10)+36*COS(1.67 + 12036.46*L279/10)+35*COS(1.84 + 2942.46*L279/10)+33*COS(0.24 + 7084.9*L279/10)+32*COS(0.18 + 5088.63*L279/10)+32*COS(1.78 + 398.15*L279/10)+28*COS(1.21 + 6286.6*L279/10)+28*COS(1.9 + 6279.55*L279/10)+26*COS(4.59 + 10447.39*L279/10) +24.6*COS(3.787 + 8429.241*L279/10)+23.6*COS(0.269 + 796.3*L279/10)+27.8*COS(1.899 + 6279.55*L279/10)+23.9*COS(4.996 + 5856.48*L279/10)+20.3*COS(4.653 + 2146.165*L279/10))/100000000 + (103019*COS(1.10749 + 6283.07585*L279/10) +1721*COS(1.0644 + 12566.1517*L279/10) +702*COS(3.142 + 0*L279/10) +32*COS(1.02 + 18849.23*L279/10) +31*COS(2.84 + 5507.55*L279/10) +25*COS(1.32 + 5223.69*L279/10) +18*COS(1.42 + 1577.34*L279/10) +10*COS(5.91 + 10977.08*L279/10) +9*COS(1.42 + 6275.96*L279/10) +9*COS(0.27 + 5486.78*L279/10))*L279/1000000000  + (4359*COS(5.7846 + 6283.0758*L279/10)*L279^2+124*COS(5.579 + 12566.152*L279/10)*L279^2)/10000000000</f>
        <v>1.00001815073001</v>
      </c>
      <c r="AE279" s="10" t="n">
        <f aca="false">2*959.63/AD279</f>
        <v>1919.2251646622</v>
      </c>
      <c r="AF279" s="0"/>
      <c r="AG279" s="0"/>
    </row>
    <row r="280" customFormat="false" ht="12.8" hidden="false" customHeight="false" outlineLevel="0" collapsed="false">
      <c r="D280" s="28" t="n">
        <f aca="false">K280-INT(275*E280/9)+IF($A$8="leap year",1,2)*INT((E280+9)/12)+30</f>
        <v>6</v>
      </c>
      <c r="E280" s="28" t="n">
        <f aca="false">IF(K280&lt;32,1,INT(9*(IF($A$8="leap year",1,2)+K280)/275+0.98))</f>
        <v>10</v>
      </c>
      <c r="F280" s="20" t="n">
        <f aca="false">ASIN(Y280)*180/PI()</f>
        <v>20.9875857118828</v>
      </c>
      <c r="G280" s="21" t="n">
        <f aca="false">F280+1.02/(TAN($A$10*(F280+10.3/(F280+5.11)))*60)</f>
        <v>21.0310041698026</v>
      </c>
      <c r="H280" s="21" t="n">
        <f aca="false">IF(X280&gt;180,AB280-180,AB280+180)</f>
        <v>232.397562186024</v>
      </c>
      <c r="I280" s="13" t="n">
        <f aca="false">IF(ABS(4*(N280-0.0057183-V280))&lt;20,4*(N280-0.0057183-V280),4*(N280-0.0057183-V280-360))</f>
        <v>11.8964362653819</v>
      </c>
      <c r="J280" s="29" t="n">
        <f aca="false">INT(365.25*(IF(E280&gt;2,$A$5,$A$5-1)+4716))+INT(30.6001*(IF(E280&lt;3,E280+12,E280)+1))+D280+$C$2/24+2-INT(IF(E280&gt;2,$A$5,$A$5-1)/100)+INT(INT(IF(E280&gt;2,$A$5,$A$5-1)/100)/4)-1524.5</f>
        <v>2459859.125</v>
      </c>
      <c r="K280" s="7" t="n">
        <v>279</v>
      </c>
      <c r="L280" s="30" t="n">
        <f aca="false">(J280-2451545)/36525</f>
        <v>0.227628336755647</v>
      </c>
      <c r="M280" s="6" t="n">
        <f aca="false">MOD(357.5291 + 35999.0503*L280 - 0.0001559*L280^2 - 0.00000048*L280^3,360)</f>
        <v>271.933036488303</v>
      </c>
      <c r="N280" s="6" t="n">
        <f aca="false">MOD(280.46645 + 36000.76983*L280 + 0.0003032*L280^2,360)</f>
        <v>195.261824035973</v>
      </c>
      <c r="O280" s="6" t="n">
        <f aca="false"> MOD((1.9146 - 0.004817*L280 - 0.000014*L280^2)*SIN(M280*$A$10) + (0.019993 - 0.000101*L280)*SIN(2*M280*$A$10) + 0.00029*SIN(3*M280*$A$10),360)</f>
        <v>358.086528170732</v>
      </c>
      <c r="P280" s="6" t="n">
        <f aca="false">MOD(N280+O280,360)</f>
        <v>193.348352206706</v>
      </c>
      <c r="Q280" s="31" t="n">
        <f aca="false">COS(P280*$A$10)</f>
        <v>-0.972984386091609</v>
      </c>
      <c r="R280" s="7" t="n">
        <f aca="false">COS((23.4393-46.815*L280/3600)*$A$10)*SIN(P280*$A$10)</f>
        <v>-0.211824663183288</v>
      </c>
      <c r="S280" s="7" t="n">
        <f aca="false">SIN((23.4393-46.815*L280/3600)*$A$10)*SIN(P280*$A$10)</f>
        <v>-0.0918242696089695</v>
      </c>
      <c r="T280" s="31" t="n">
        <f aca="false">SQRT(1-S280^2)</f>
        <v>0.995775227403644</v>
      </c>
      <c r="U280" s="6" t="n">
        <f aca="false">ATAN(S280/T280)/$A$10</f>
        <v>-5.26856469319495</v>
      </c>
      <c r="V280" s="6" t="n">
        <f aca="false">IF(2*ATAN(R280/(Q280+T280))/$A$10&gt;0, 2*ATAN(R280/(Q280+T280))/$A$10, 2*ATAN(R280/(Q280+T280))/$A$10+360)</f>
        <v>192.281996669628</v>
      </c>
      <c r="W280" s="6" t="n">
        <f aca="false"> MOD(280.46061837 + 360.98564736629*(J280-2451545) + 0.000387933*L280^2 - L280^3/3871000010  + $B$7,360)</f>
        <v>240.256047726609</v>
      </c>
      <c r="X280" s="6" t="n">
        <f aca="false">IF(W280-V280&gt;0,W280-V280,W280-V280+360)</f>
        <v>47.9740510569809</v>
      </c>
      <c r="Y280" s="31" t="n">
        <f aca="false">SIN($A$10*$B$5)*SIN(U280*$A$10) +COS($A$10*$B$5)* COS(U280*$A$10)*COS(X280*$A$10)</f>
        <v>0.358165662075383</v>
      </c>
      <c r="Z280" s="6" t="n">
        <f aca="false">SIN($A$10*X280)</f>
        <v>0.742841703706485</v>
      </c>
      <c r="AA280" s="6" t="n">
        <f aca="false">COS($A$10*X280)*SIN($A$10*$B$5) - TAN($A$10*U280)*COS($A$10*$B$5)</f>
        <v>0.572115476423696</v>
      </c>
      <c r="AB280" s="6" t="n">
        <f aca="false">IF(OR(AND(Z280*AA280&gt;0), AND(Z280&lt;0,AA280&gt;0)), MOD(ATAN2(AA280,Z280)/$A$10+360,360),  ATAN2(AA280,Z280)/$A$10)</f>
        <v>52.397562186024</v>
      </c>
      <c r="AC280" s="16" t="n">
        <f aca="false">P280-P279</f>
        <v>0.98578753177992</v>
      </c>
      <c r="AD280" s="17" t="n">
        <f aca="false">(100013989+1670700*COS(3.0984635 + 6283.07585*L280/10)+13956*COS(3.05525 + 12566.1517*L280/10)+3084*COS(5.1985 + 77713.7715*L280/10) +1628*COS(1.1739 + 5753.3849*L280/10)+1576*COS(2.8469 + 7860.4194*L280/10)+925*COS(5.453 + 11506.77*L280/10)+542*COS(4.564 + 3930.21*L280/10)+472*COS(3.661 + 5884.927*L280/10)+346*COS(0.964 + 5507.553*L280/10)+329*COS(5.9 + 5223.694*L280/10)+307*COS(0.299 + 5573.143*L280/10)+243*COS(4.273 + 11790.629*L280/10)+212*COS(5.847 + 1577.344*L280/10)+186*COS(5.022 + 10977.079*L280/10)+175*COS(3.012 + 18849.228*L280/10)+110*COS(5.055 + 5486.778*L280/10)+98*COS(0.89 + 6069.78*L280/10)+86*COS(5.69 + 15720.84*L280/10)+86*COS(1.27 + 161000.69*L280/10)+65*COS(0.27 + 17260.15*L280/10)+63*COS(0.92 + 529.69*L280/10)+57*COS(2.01 + 83996.85*L280/10)+56*COS(5.24 + 71430.7*L280/10)+49*COS(3.25 + 2544.31*L280/10)+47*COS(2.58 + 775.52*L280/10)+45*COS(5.54 + 9437.76*L280/10)+43*COS(6.01 + 6275.96*L280/10)+39*COS(5.36 + 4694*L280/10)+38*COS(2.39 + 8827.39*L280/10)+37*COS(0.83 + 19651.05*L280/10)+37*COS(4.9 + 12139.55*L280/10)+36*COS(1.67 + 12036.46*L280/10)+35*COS(1.84 + 2942.46*L280/10)+33*COS(0.24 + 7084.9*L280/10)+32*COS(0.18 + 5088.63*L280/10)+32*COS(1.78 + 398.15*L280/10)+28*COS(1.21 + 6286.6*L280/10)+28*COS(1.9 + 6279.55*L280/10)+26*COS(4.59 + 10447.39*L280/10) +24.6*COS(3.787 + 8429.241*L280/10)+23.6*COS(0.269 + 796.3*L280/10)+27.8*COS(1.899 + 6279.55*L280/10)+23.9*COS(4.996 + 5856.48*L280/10)+20.3*COS(4.653 + 2146.165*L280/10))/100000000 + (103019*COS(1.10749 + 6283.07585*L280/10) +1721*COS(1.0644 + 12566.1517*L280/10) +702*COS(3.142 + 0*L280/10) +32*COS(1.02 + 18849.23*L280/10) +31*COS(2.84 + 5507.55*L280/10) +25*COS(1.32 + 5223.69*L280/10) +18*COS(1.42 + 1577.34*L280/10) +10*COS(5.91 + 10977.08*L280/10) +9*COS(1.42 + 6275.96*L280/10) +9*COS(0.27 + 5486.78*L280/10))*L280/1000000000  + (4359*COS(5.7846 + 6283.0758*L280/10)*L280^2+124*COS(5.579 + 12566.152*L280/10)*L280^2)/10000000000</f>
        <v>0.999725902697235</v>
      </c>
      <c r="AE280" s="10" t="n">
        <f aca="false">2*959.63/AD280</f>
        <v>1919.78620822156</v>
      </c>
      <c r="AF280" s="0"/>
      <c r="AG280" s="0"/>
    </row>
    <row r="281" customFormat="false" ht="12.8" hidden="false" customHeight="false" outlineLevel="0" collapsed="false">
      <c r="D281" s="28" t="n">
        <f aca="false">K281-INT(275*E281/9)+IF($A$8="leap year",1,2)*INT((E281+9)/12)+30</f>
        <v>7</v>
      </c>
      <c r="E281" s="28" t="n">
        <f aca="false">IF(K281&lt;32,1,INT(9*(IF($A$8="leap year",1,2)+K281)/275+0.98))</f>
        <v>10</v>
      </c>
      <c r="F281" s="20" t="n">
        <f aca="false">ASIN(Y281)*180/PI()</f>
        <v>20.6218621671362</v>
      </c>
      <c r="G281" s="21" t="n">
        <f aca="false">F281+1.02/(TAN($A$10*(F281+10.3/(F281+5.11)))*60)</f>
        <v>20.6660975731826</v>
      </c>
      <c r="H281" s="21" t="n">
        <f aca="false">IF(X281&gt;180,AB281-180,AB281+180)</f>
        <v>232.254619408606</v>
      </c>
      <c r="I281" s="13" t="n">
        <f aca="false">IF(ABS(4*(N281-0.0057183-V281))&lt;20,4*(N281-0.0057183-V281),4*(N281-0.0057183-V281-360))</f>
        <v>12.1860083866244</v>
      </c>
      <c r="J281" s="29" t="n">
        <f aca="false">INT(365.25*(IF(E281&gt;2,$A$5,$A$5-1)+4716))+INT(30.6001*(IF(E281&lt;3,E281+12,E281)+1))+D281+$C$2/24+2-INT(IF(E281&gt;2,$A$5,$A$5-1)/100)+INT(INT(IF(E281&gt;2,$A$5,$A$5-1)/100)/4)-1524.5</f>
        <v>2459860.125</v>
      </c>
      <c r="K281" s="7" t="n">
        <v>280</v>
      </c>
      <c r="L281" s="30" t="n">
        <f aca="false">(J281-2451545)/36525</f>
        <v>0.227655715263518</v>
      </c>
      <c r="M281" s="6" t="n">
        <f aca="false">MOD(357.5291 + 35999.0503*L281 - 0.0001559*L281^2 - 0.00000048*L281^3,360)</f>
        <v>272.918636768356</v>
      </c>
      <c r="N281" s="6" t="n">
        <f aca="false">MOD(280.46645 + 36000.76983*L281 + 0.0003032*L281^2,360)</f>
        <v>196.247471399918</v>
      </c>
      <c r="O281" s="6" t="n">
        <f aca="false"> MOD((1.9146 - 0.004817*L281 - 0.000014*L281^2)*SIN(M281*$A$10) + (0.019993 - 0.000101*L281)*SIN(2*M281*$A$10) + 0.00029*SIN(3*M281*$A$10),360)</f>
        <v>358.087235048149</v>
      </c>
      <c r="P281" s="6" t="n">
        <f aca="false">MOD(N281+O281,360)</f>
        <v>194.334706448067</v>
      </c>
      <c r="Q281" s="31" t="n">
        <f aca="false">COS(P281*$A$10)</f>
        <v>-0.968865936014686</v>
      </c>
      <c r="R281" s="7" t="n">
        <f aca="false">COS((23.4393-46.815*L281/3600)*$A$10)*SIN(P281*$A$10)</f>
        <v>-0.22716073249875</v>
      </c>
      <c r="S281" s="7" t="n">
        <f aca="false">SIN((23.4393-46.815*L281/3600)*$A$10)*SIN(P281*$A$10)</f>
        <v>-0.0984723293165064</v>
      </c>
      <c r="T281" s="31" t="n">
        <f aca="false">SQRT(1-S281^2)</f>
        <v>0.995139789355737</v>
      </c>
      <c r="U281" s="6" t="n">
        <f aca="false">ATAN(S281/T281)/$A$10</f>
        <v>-5.65120719100639</v>
      </c>
      <c r="V281" s="6" t="n">
        <f aca="false">IF(2*ATAN(R281/(Q281+T281))/$A$10&gt;0, 2*ATAN(R281/(Q281+T281))/$A$10, 2*ATAN(R281/(Q281+T281))/$A$10+360)</f>
        <v>193.195251003262</v>
      </c>
      <c r="W281" s="6" t="n">
        <f aca="false"> MOD(280.46061837 + 360.98564736629*(J281-2451545) + 0.000387933*L281^2 - L281^3/3871000010  + $B$7,360)</f>
        <v>241.241695097648</v>
      </c>
      <c r="X281" s="6" t="n">
        <f aca="false">IF(W281-V281&gt;0,W281-V281,W281-V281+360)</f>
        <v>48.0464440943856</v>
      </c>
      <c r="Y281" s="31" t="n">
        <f aca="false">SIN($A$10*$B$5)*SIN(U281*$A$10) +COS($A$10*$B$5)* COS(U281*$A$10)*COS(X281*$A$10)</f>
        <v>0.352198792023084</v>
      </c>
      <c r="Z281" s="6" t="n">
        <f aca="false">SIN($A$10*X281)</f>
        <v>0.74368698011872</v>
      </c>
      <c r="AA281" s="6" t="n">
        <f aca="false">COS($A$10*X281)*SIN($A$10*$B$5) - TAN($A$10*U281)*COS($A$10*$B$5)</f>
        <v>0.575728084469324</v>
      </c>
      <c r="AB281" s="6" t="n">
        <f aca="false">IF(OR(AND(Z281*AA281&gt;0), AND(Z281&lt;0,AA281&gt;0)), MOD(ATAN2(AA281,Z281)/$A$10+360,360),  ATAN2(AA281,Z281)/$A$10)</f>
        <v>52.2546194086064</v>
      </c>
      <c r="AC281" s="16" t="n">
        <f aca="false">P281-P280</f>
        <v>0.986354241360914</v>
      </c>
      <c r="AD281" s="17" t="n">
        <f aca="false">(100013989+1670700*COS(3.0984635 + 6283.07585*L281/10)+13956*COS(3.05525 + 12566.1517*L281/10)+3084*COS(5.1985 + 77713.7715*L281/10) +1628*COS(1.1739 + 5753.3849*L281/10)+1576*COS(2.8469 + 7860.4194*L281/10)+925*COS(5.453 + 11506.77*L281/10)+542*COS(4.564 + 3930.21*L281/10)+472*COS(3.661 + 5884.927*L281/10)+346*COS(0.964 + 5507.553*L281/10)+329*COS(5.9 + 5223.694*L281/10)+307*COS(0.299 + 5573.143*L281/10)+243*COS(4.273 + 11790.629*L281/10)+212*COS(5.847 + 1577.344*L281/10)+186*COS(5.022 + 10977.079*L281/10)+175*COS(3.012 + 18849.228*L281/10)+110*COS(5.055 + 5486.778*L281/10)+98*COS(0.89 + 6069.78*L281/10)+86*COS(5.69 + 15720.84*L281/10)+86*COS(1.27 + 161000.69*L281/10)+65*COS(0.27 + 17260.15*L281/10)+63*COS(0.92 + 529.69*L281/10)+57*COS(2.01 + 83996.85*L281/10)+56*COS(5.24 + 71430.7*L281/10)+49*COS(3.25 + 2544.31*L281/10)+47*COS(2.58 + 775.52*L281/10)+45*COS(5.54 + 9437.76*L281/10)+43*COS(6.01 + 6275.96*L281/10)+39*COS(5.36 + 4694*L281/10)+38*COS(2.39 + 8827.39*L281/10)+37*COS(0.83 + 19651.05*L281/10)+37*COS(4.9 + 12139.55*L281/10)+36*COS(1.67 + 12036.46*L281/10)+35*COS(1.84 + 2942.46*L281/10)+33*COS(0.24 + 7084.9*L281/10)+32*COS(0.18 + 5088.63*L281/10)+32*COS(1.78 + 398.15*L281/10)+28*COS(1.21 + 6286.6*L281/10)+28*COS(1.9 + 6279.55*L281/10)+26*COS(4.59 + 10447.39*L281/10) +24.6*COS(3.787 + 8429.241*L281/10)+23.6*COS(0.269 + 796.3*L281/10)+27.8*COS(1.899 + 6279.55*L281/10)+23.9*COS(4.996 + 5856.48*L281/10)+20.3*COS(4.653 + 2146.165*L281/10))/100000000 + (103019*COS(1.10749 + 6283.07585*L281/10) +1721*COS(1.0644 + 12566.1517*L281/10) +702*COS(3.142 + 0*L281/10) +32*COS(1.02 + 18849.23*L281/10) +31*COS(2.84 + 5507.55*L281/10) +25*COS(1.32 + 5223.69*L281/10) +18*COS(1.42 + 1577.34*L281/10) +10*COS(5.91 + 10977.08*L281/10) +9*COS(1.42 + 6275.96*L281/10) +9*COS(0.27 + 5486.78*L281/10))*L281/1000000000  + (4359*COS(5.7846 + 6283.0758*L281/10)*L281^2+124*COS(5.579 + 12566.152*L281/10)*L281^2)/10000000000</f>
        <v>0.999434808738795</v>
      </c>
      <c r="AE281" s="10" t="n">
        <f aca="false">2*959.63/AD281</f>
        <v>1920.34536241733</v>
      </c>
      <c r="AF281" s="0"/>
      <c r="AG281" s="0"/>
    </row>
    <row r="282" customFormat="false" ht="12.8" hidden="false" customHeight="false" outlineLevel="0" collapsed="false">
      <c r="D282" s="28" t="n">
        <f aca="false">K282-INT(275*E282/9)+IF($A$8="leap year",1,2)*INT((E282+9)/12)+30</f>
        <v>8</v>
      </c>
      <c r="E282" s="28" t="n">
        <f aca="false">IF(K282&lt;32,1,INT(9*(IF($A$8="leap year",1,2)+K282)/275+0.98))</f>
        <v>10</v>
      </c>
      <c r="F282" s="20" t="n">
        <f aca="false">ASIN(Y282)*180/PI()</f>
        <v>20.2579813207105</v>
      </c>
      <c r="G282" s="21" t="n">
        <f aca="false">F282+1.02/(TAN($A$10*(F282+10.3/(F282+5.11)))*60)</f>
        <v>20.3030561351774</v>
      </c>
      <c r="H282" s="21" t="n">
        <f aca="false">IF(X282&gt;180,AB282-180,AB282+180)</f>
        <v>232.111348503222</v>
      </c>
      <c r="I282" s="13" t="n">
        <f aca="false">IF(ABS(4*(N282-0.0057183-V282))&lt;20,4*(N282-0.0057183-V282),4*(N282-0.0057183-V282-360))</f>
        <v>12.4686537320794</v>
      </c>
      <c r="J282" s="29" t="n">
        <f aca="false">INT(365.25*(IF(E282&gt;2,$A$5,$A$5-1)+4716))+INT(30.6001*(IF(E282&lt;3,E282+12,E282)+1))+D282+$C$2/24+2-INT(IF(E282&gt;2,$A$5,$A$5-1)/100)+INT(INT(IF(E282&gt;2,$A$5,$A$5-1)/100)/4)-1524.5</f>
        <v>2459861.125</v>
      </c>
      <c r="K282" s="7" t="n">
        <v>281</v>
      </c>
      <c r="L282" s="30" t="n">
        <f aca="false">(J282-2451545)/36525</f>
        <v>0.227683093771389</v>
      </c>
      <c r="M282" s="6" t="n">
        <f aca="false">MOD(357.5291 + 35999.0503*L282 - 0.0001559*L282^2 - 0.00000048*L282^3,360)</f>
        <v>273.904237048408</v>
      </c>
      <c r="N282" s="6" t="n">
        <f aca="false">MOD(280.46645 + 36000.76983*L282 + 0.0003032*L282^2,360)</f>
        <v>197.233118763861</v>
      </c>
      <c r="O282" s="6" t="n">
        <f aca="false"> MOD((1.9146 - 0.004817*L282 - 0.000014*L282^2)*SIN(M282*$A$10) + (0.019993 - 0.000101*L282)*SIN(2*M282*$A$10) + 0.00029*SIN(3*M282*$A$10),360)</f>
        <v>358.088509038003</v>
      </c>
      <c r="P282" s="6" t="n">
        <f aca="false">MOD(N282+O282,360)</f>
        <v>195.321627801864</v>
      </c>
      <c r="Q282" s="31" t="n">
        <f aca="false">COS(P282*$A$10)</f>
        <v>-0.964457743904619</v>
      </c>
      <c r="R282" s="7" t="n">
        <f aca="false">COS((23.4393-46.815*L282/3600)*$A$10)*SIN(P282*$A$10)</f>
        <v>-0.242438240711295</v>
      </c>
      <c r="S282" s="7" t="n">
        <f aca="false">SIN((23.4393-46.815*L282/3600)*$A$10)*SIN(P282*$A$10)</f>
        <v>-0.105095003036413</v>
      </c>
      <c r="T282" s="31" t="n">
        <f aca="false">SQRT(1-S282^2)</f>
        <v>0.994462186479092</v>
      </c>
      <c r="U282" s="6" t="n">
        <f aca="false">ATAN(S282/T282)/$A$10</f>
        <v>-6.03264011722833</v>
      </c>
      <c r="V282" s="6" t="n">
        <f aca="false">IF(2*ATAN(R282/(Q282+T282))/$A$10&gt;0, 2*ATAN(R282/(Q282+T282))/$A$10, 2*ATAN(R282/(Q282+T282))/$A$10+360)</f>
        <v>194.110237030841</v>
      </c>
      <c r="W282" s="6" t="n">
        <f aca="false"> MOD(280.46061837 + 360.98564736629*(J282-2451545) + 0.000387933*L282^2 - L282^3/3871000010  + $B$7,360)</f>
        <v>242.227342469152</v>
      </c>
      <c r="X282" s="6" t="n">
        <f aca="false">IF(W282-V282&gt;0,W282-V282,W282-V282+360)</f>
        <v>48.1171054383109</v>
      </c>
      <c r="Y282" s="31" t="n">
        <f aca="false">SIN($A$10*$B$5)*SIN(U282*$A$10) +COS($A$10*$B$5)* COS(U282*$A$10)*COS(X282*$A$10)</f>
        <v>0.346247744077001</v>
      </c>
      <c r="Z282" s="6" t="n">
        <f aca="false">SIN($A$10*X282)</f>
        <v>0.744510891942048</v>
      </c>
      <c r="AA282" s="6" t="n">
        <f aca="false">COS($A$10*X282)*SIN($A$10*$B$5) - TAN($A$10*U282)*COS($A$10*$B$5)</f>
        <v>0.579349120632688</v>
      </c>
      <c r="AB282" s="6" t="n">
        <f aca="false">IF(OR(AND(Z282*AA282&gt;0), AND(Z282&lt;0,AA282&gt;0)), MOD(ATAN2(AA282,Z282)/$A$10+360,360),  ATAN2(AA282,Z282)/$A$10)</f>
        <v>52.111348503222</v>
      </c>
      <c r="AC282" s="16" t="n">
        <f aca="false">P282-P281</f>
        <v>0.986921353797698</v>
      </c>
      <c r="AD282" s="17" t="n">
        <f aca="false">(100013989+1670700*COS(3.0984635 + 6283.07585*L282/10)+13956*COS(3.05525 + 12566.1517*L282/10)+3084*COS(5.1985 + 77713.7715*L282/10) +1628*COS(1.1739 + 5753.3849*L282/10)+1576*COS(2.8469 + 7860.4194*L282/10)+925*COS(5.453 + 11506.77*L282/10)+542*COS(4.564 + 3930.21*L282/10)+472*COS(3.661 + 5884.927*L282/10)+346*COS(0.964 + 5507.553*L282/10)+329*COS(5.9 + 5223.694*L282/10)+307*COS(0.299 + 5573.143*L282/10)+243*COS(4.273 + 11790.629*L282/10)+212*COS(5.847 + 1577.344*L282/10)+186*COS(5.022 + 10977.079*L282/10)+175*COS(3.012 + 18849.228*L282/10)+110*COS(5.055 + 5486.778*L282/10)+98*COS(0.89 + 6069.78*L282/10)+86*COS(5.69 + 15720.84*L282/10)+86*COS(1.27 + 161000.69*L282/10)+65*COS(0.27 + 17260.15*L282/10)+63*COS(0.92 + 529.69*L282/10)+57*COS(2.01 + 83996.85*L282/10)+56*COS(5.24 + 71430.7*L282/10)+49*COS(3.25 + 2544.31*L282/10)+47*COS(2.58 + 775.52*L282/10)+45*COS(5.54 + 9437.76*L282/10)+43*COS(6.01 + 6275.96*L282/10)+39*COS(5.36 + 4694*L282/10)+38*COS(2.39 + 8827.39*L282/10)+37*COS(0.83 + 19651.05*L282/10)+37*COS(4.9 + 12139.55*L282/10)+36*COS(1.67 + 12036.46*L282/10)+35*COS(1.84 + 2942.46*L282/10)+33*COS(0.24 + 7084.9*L282/10)+32*COS(0.18 + 5088.63*L282/10)+32*COS(1.78 + 398.15*L282/10)+28*COS(1.21 + 6286.6*L282/10)+28*COS(1.9 + 6279.55*L282/10)+26*COS(4.59 + 10447.39*L282/10) +24.6*COS(3.787 + 8429.241*L282/10)+23.6*COS(0.269 + 796.3*L282/10)+27.8*COS(1.899 + 6279.55*L282/10)+23.9*COS(4.996 + 5856.48*L282/10)+20.3*COS(4.653 + 2146.165*L282/10))/100000000 + (103019*COS(1.10749 + 6283.07585*L282/10) +1721*COS(1.0644 + 12566.1517*L282/10) +702*COS(3.142 + 0*L282/10) +32*COS(1.02 + 18849.23*L282/10) +31*COS(2.84 + 5507.55*L282/10) +25*COS(1.32 + 5223.69*L282/10) +18*COS(1.42 + 1577.34*L282/10) +10*COS(5.91 + 10977.08*L282/10) +9*COS(1.42 + 6275.96*L282/10) +9*COS(0.27 + 5486.78*L282/10))*L282/1000000000  + (4359*COS(5.7846 + 6283.0758*L282/10)*L282^2+124*COS(5.579 + 12566.152*L282/10)*L282^2)/10000000000</f>
        <v>0.999145131763007</v>
      </c>
      <c r="AE282" s="10" t="n">
        <f aca="false">2*959.63/AD282</f>
        <v>1920.90211820723</v>
      </c>
      <c r="AF282" s="0"/>
      <c r="AG282" s="0"/>
    </row>
    <row r="283" customFormat="false" ht="12.8" hidden="false" customHeight="false" outlineLevel="0" collapsed="false">
      <c r="D283" s="28" t="n">
        <f aca="false">K283-INT(275*E283/9)+IF($A$8="leap year",1,2)*INT((E283+9)/12)+30</f>
        <v>9</v>
      </c>
      <c r="E283" s="28" t="n">
        <f aca="false">IF(K283&lt;32,1,INT(9*(IF($A$8="leap year",1,2)+K283)/275+0.98))</f>
        <v>10</v>
      </c>
      <c r="F283" s="20" t="n">
        <f aca="false">ASIN(Y283)*180/PI()</f>
        <v>19.8960733986735</v>
      </c>
      <c r="G283" s="21" t="n">
        <f aca="false">F283+1.02/(TAN($A$10*(F283+10.3/(F283+5.11)))*60)</f>
        <v>19.9420107228832</v>
      </c>
      <c r="H283" s="21" t="n">
        <f aca="false">IF(X283&gt;180,AB283-180,AB283+180)</f>
        <v>231.967714329153</v>
      </c>
      <c r="I283" s="13" t="n">
        <f aca="false">IF(ABS(4*(N283-0.0057183-V283))&lt;20,4*(N283-0.0057183-V283),4*(N283-0.0057183-V283-360))</f>
        <v>12.7440476026361</v>
      </c>
      <c r="J283" s="29" t="n">
        <f aca="false">INT(365.25*(IF(E283&gt;2,$A$5,$A$5-1)+4716))+INT(30.6001*(IF(E283&lt;3,E283+12,E283)+1))+D283+$C$2/24+2-INT(IF(E283&gt;2,$A$5,$A$5-1)/100)+INT(INT(IF(E283&gt;2,$A$5,$A$5-1)/100)/4)-1524.5</f>
        <v>2459862.125</v>
      </c>
      <c r="K283" s="7" t="n">
        <v>282</v>
      </c>
      <c r="L283" s="30" t="n">
        <f aca="false">(J283-2451545)/36525</f>
        <v>0.227710472279261</v>
      </c>
      <c r="M283" s="6" t="n">
        <f aca="false">MOD(357.5291 + 35999.0503*L283 - 0.0001559*L283^2 - 0.00000048*L283^3,360)</f>
        <v>274.889837328461</v>
      </c>
      <c r="N283" s="6" t="n">
        <f aca="false">MOD(280.46645 + 36000.76983*L283 + 0.0003032*L283^2,360)</f>
        <v>198.218766127806</v>
      </c>
      <c r="O283" s="6" t="n">
        <f aca="false"> MOD((1.9146 - 0.004817*L283 - 0.000014*L283^2)*SIN(M283*$A$10) + (0.019993 - 0.000101*L283)*SIN(2*M283*$A$10) + 0.00029*SIN(3*M283*$A$10),360)</f>
        <v>358.09035037502</v>
      </c>
      <c r="P283" s="6" t="n">
        <f aca="false">MOD(N283+O283,360)</f>
        <v>196.309116502826</v>
      </c>
      <c r="Q283" s="31" t="n">
        <f aca="false">COS(P283*$A$10)</f>
        <v>-0.959760622106296</v>
      </c>
      <c r="R283" s="7" t="n">
        <f aca="false">COS((23.4393-46.815*L283/3600)*$A$10)*SIN(P283*$A$10)</f>
        <v>-0.25765253859142</v>
      </c>
      <c r="S283" s="7" t="n">
        <f aca="false">SIN((23.4393-46.815*L283/3600)*$A$10)*SIN(P283*$A$10)</f>
        <v>-0.111690275366893</v>
      </c>
      <c r="T283" s="31" t="n">
        <f aca="false">SQRT(1-S283^2)</f>
        <v>0.993743066586362</v>
      </c>
      <c r="U283" s="6" t="n">
        <f aca="false">ATAN(S283/T283)/$A$10</f>
        <v>-6.41276171952068</v>
      </c>
      <c r="V283" s="6" t="n">
        <f aca="false">IF(2*ATAN(R283/(Q283+T283))/$A$10&gt;0, 2*ATAN(R283/(Q283+T283))/$A$10, 2*ATAN(R283/(Q283+T283))/$A$10+360)</f>
        <v>195.027035927147</v>
      </c>
      <c r="W283" s="6" t="n">
        <f aca="false"> MOD(280.46061837 + 360.98564736629*(J283-2451545) + 0.000387933*L283^2 - L283^3/3871000010  + $B$7,360)</f>
        <v>243.212989839725</v>
      </c>
      <c r="X283" s="6" t="n">
        <f aca="false">IF(W283-V283&gt;0,W283-V283,W283-V283+360)</f>
        <v>48.1859539125784</v>
      </c>
      <c r="Y283" s="31" t="n">
        <f aca="false">SIN($A$10*$B$5)*SIN(U283*$A$10) +COS($A$10*$B$5)* COS(U283*$A$10)*COS(X283*$A$10)</f>
        <v>0.340315109473557</v>
      </c>
      <c r="Z283" s="6" t="n">
        <f aca="false">SIN($A$10*X283)</f>
        <v>0.745312576533372</v>
      </c>
      <c r="AA283" s="6" t="n">
        <f aca="false">COS($A$10*X283)*SIN($A$10*$B$5) - TAN($A$10*U283)*COS($A$10*$B$5)</f>
        <v>0.582978635449661</v>
      </c>
      <c r="AB283" s="6" t="n">
        <f aca="false">IF(OR(AND(Z283*AA283&gt;0), AND(Z283&lt;0,AA283&gt;0)), MOD(ATAN2(AA283,Z283)/$A$10+360,360),  ATAN2(AA283,Z283)/$A$10)</f>
        <v>51.9677143291527</v>
      </c>
      <c r="AC283" s="16" t="n">
        <f aca="false">P283-P282</f>
        <v>0.987488700961194</v>
      </c>
      <c r="AD283" s="17" t="n">
        <f aca="false">(100013989+1670700*COS(3.0984635 + 6283.07585*L283/10)+13956*COS(3.05525 + 12566.1517*L283/10)+3084*COS(5.1985 + 77713.7715*L283/10) +1628*COS(1.1739 + 5753.3849*L283/10)+1576*COS(2.8469 + 7860.4194*L283/10)+925*COS(5.453 + 11506.77*L283/10)+542*COS(4.564 + 3930.21*L283/10)+472*COS(3.661 + 5884.927*L283/10)+346*COS(0.964 + 5507.553*L283/10)+329*COS(5.9 + 5223.694*L283/10)+307*COS(0.299 + 5573.143*L283/10)+243*COS(4.273 + 11790.629*L283/10)+212*COS(5.847 + 1577.344*L283/10)+186*COS(5.022 + 10977.079*L283/10)+175*COS(3.012 + 18849.228*L283/10)+110*COS(5.055 + 5486.778*L283/10)+98*COS(0.89 + 6069.78*L283/10)+86*COS(5.69 + 15720.84*L283/10)+86*COS(1.27 + 161000.69*L283/10)+65*COS(0.27 + 17260.15*L283/10)+63*COS(0.92 + 529.69*L283/10)+57*COS(2.01 + 83996.85*L283/10)+56*COS(5.24 + 71430.7*L283/10)+49*COS(3.25 + 2544.31*L283/10)+47*COS(2.58 + 775.52*L283/10)+45*COS(5.54 + 9437.76*L283/10)+43*COS(6.01 + 6275.96*L283/10)+39*COS(5.36 + 4694*L283/10)+38*COS(2.39 + 8827.39*L283/10)+37*COS(0.83 + 19651.05*L283/10)+37*COS(4.9 + 12139.55*L283/10)+36*COS(1.67 + 12036.46*L283/10)+35*COS(1.84 + 2942.46*L283/10)+33*COS(0.24 + 7084.9*L283/10)+32*COS(0.18 + 5088.63*L283/10)+32*COS(1.78 + 398.15*L283/10)+28*COS(1.21 + 6286.6*L283/10)+28*COS(1.9 + 6279.55*L283/10)+26*COS(4.59 + 10447.39*L283/10) +24.6*COS(3.787 + 8429.241*L283/10)+23.6*COS(0.269 + 796.3*L283/10)+27.8*COS(1.899 + 6279.55*L283/10)+23.9*COS(4.996 + 5856.48*L283/10)+20.3*COS(4.653 + 2146.165*L283/10))/100000000 + (103019*COS(1.10749 + 6283.07585*L283/10) +1721*COS(1.0644 + 12566.1517*L283/10) +702*COS(3.142 + 0*L283/10) +32*COS(1.02 + 18849.23*L283/10) +31*COS(2.84 + 5507.55*L283/10) +25*COS(1.32 + 5223.69*L283/10) +18*COS(1.42 + 1577.34*L283/10) +10*COS(5.91 + 10977.08*L283/10) +9*COS(1.42 + 6275.96*L283/10) +9*COS(0.27 + 5486.78*L283/10))*L283/1000000000  + (4359*COS(5.7846 + 6283.0758*L283/10)*L283^2+124*COS(5.579 + 12566.152*L283/10)*L283^2)/10000000000</f>
        <v>0.998857051804042</v>
      </c>
      <c r="AE283" s="10" t="n">
        <f aca="false">2*959.63/AD283</f>
        <v>1921.45612481146</v>
      </c>
      <c r="AF283" s="0"/>
      <c r="AG283" s="0"/>
    </row>
    <row r="284" customFormat="false" ht="12.8" hidden="false" customHeight="false" outlineLevel="0" collapsed="false">
      <c r="D284" s="28" t="n">
        <f aca="false">K284-INT(275*E284/9)+IF($A$8="leap year",1,2)*INT((E284+9)/12)+30</f>
        <v>10</v>
      </c>
      <c r="E284" s="28" t="n">
        <f aca="false">IF(K284&lt;32,1,INT(9*(IF($A$8="leap year",1,2)+K284)/275+0.98))</f>
        <v>10</v>
      </c>
      <c r="F284" s="20" t="n">
        <f aca="false">ASIN(Y284)*180/PI()</f>
        <v>19.5362683812847</v>
      </c>
      <c r="G284" s="21" t="n">
        <f aca="false">F284+1.02/(TAN($A$10*(F284+10.3/(F284+5.11)))*60)</f>
        <v>19.5830919686538</v>
      </c>
      <c r="H284" s="21" t="n">
        <f aca="false">IF(X284&gt;180,AB284-180,AB284+180)</f>
        <v>231.823683407347</v>
      </c>
      <c r="I284" s="13" t="n">
        <f aca="false">IF(ABS(4*(N284-0.0057183-V284))&lt;20,4*(N284-0.0057183-V284),4*(N284-0.0057183-V284-360))</f>
        <v>13.0118683643543</v>
      </c>
      <c r="J284" s="29" t="n">
        <f aca="false">INT(365.25*(IF(E284&gt;2,$A$5,$A$5-1)+4716))+INT(30.6001*(IF(E284&lt;3,E284+12,E284)+1))+D284+$C$2/24+2-INT(IF(E284&gt;2,$A$5,$A$5-1)/100)+INT(INT(IF(E284&gt;2,$A$5,$A$5-1)/100)/4)-1524.5</f>
        <v>2459863.125</v>
      </c>
      <c r="K284" s="7" t="n">
        <v>283</v>
      </c>
      <c r="L284" s="30" t="n">
        <f aca="false">(J284-2451545)/36525</f>
        <v>0.227737850787132</v>
      </c>
      <c r="M284" s="6" t="n">
        <f aca="false">MOD(357.5291 + 35999.0503*L284 - 0.0001559*L284^2 - 0.00000048*L284^3,360)</f>
        <v>275.875437608513</v>
      </c>
      <c r="N284" s="6" t="n">
        <f aca="false">MOD(280.46645 + 36000.76983*L284 + 0.0003032*L284^2,360)</f>
        <v>199.204413491752</v>
      </c>
      <c r="O284" s="6" t="n">
        <f aca="false"> MOD((1.9146 - 0.004817*L284 - 0.000014*L284^2)*SIN(M284*$A$10) + (0.019993 - 0.000101*L284)*SIN(2*M284*$A$10) + 0.00029*SIN(3*M284*$A$10),360)</f>
        <v>358.092759124981</v>
      </c>
      <c r="P284" s="6" t="n">
        <f aca="false">MOD(N284+O284,360)</f>
        <v>197.297172616734</v>
      </c>
      <c r="Q284" s="31" t="n">
        <f aca="false">COS(P284*$A$10)</f>
        <v>-0.954775472941992</v>
      </c>
      <c r="R284" s="7" t="n">
        <f aca="false">COS((23.4393-46.815*L284/3600)*$A$10)*SIN(P284*$A$10)</f>
        <v>-0.272798979946903</v>
      </c>
      <c r="S284" s="7" t="n">
        <f aca="false">SIN((23.4393-46.815*L284/3600)*$A$10)*SIN(P284*$A$10)</f>
        <v>-0.118256132222922</v>
      </c>
      <c r="T284" s="31" t="n">
        <f aca="false">SQRT(1-S284^2)</f>
        <v>0.992983125330776</v>
      </c>
      <c r="U284" s="6" t="n">
        <f aca="false">ATAN(S284/T284)/$A$10</f>
        <v>-6.79146968507589</v>
      </c>
      <c r="V284" s="6" t="n">
        <f aca="false">IF(2*ATAN(R284/(Q284+T284))/$A$10&gt;0, 2*ATAN(R284/(Q284+T284))/$A$10, 2*ATAN(R284/(Q284+T284))/$A$10+360)</f>
        <v>195.945728100664</v>
      </c>
      <c r="W284" s="6" t="n">
        <f aca="false"> MOD(280.46061837 + 360.98564736629*(J284-2451545) + 0.000387933*L284^2 - L284^3/3871000010  + $B$7,360)</f>
        <v>244.198637210764</v>
      </c>
      <c r="X284" s="6" t="n">
        <f aca="false">IF(W284-V284&gt;0,W284-V284,W284-V284+360)</f>
        <v>48.2529091101002</v>
      </c>
      <c r="Y284" s="31" t="n">
        <f aca="false">SIN($A$10*$B$5)*SIN(U284*$A$10) +COS($A$10*$B$5)* COS(U284*$A$10)*COS(X284*$A$10)</f>
        <v>0.33440348689562</v>
      </c>
      <c r="Z284" s="6" t="n">
        <f aca="false">SIN($A$10*X284)</f>
        <v>0.746091183275799</v>
      </c>
      <c r="AA284" s="6" t="n">
        <f aca="false">COS($A$10*X284)*SIN($A$10*$B$5) - TAN($A$10*U284)*COS($A$10*$B$5)</f>
        <v>0.586616655002474</v>
      </c>
      <c r="AB284" s="6" t="n">
        <f aca="false">IF(OR(AND(Z284*AA284&gt;0), AND(Z284&lt;0,AA284&gt;0)), MOD(ATAN2(AA284,Z284)/$A$10+360,360),  ATAN2(AA284,Z284)/$A$10)</f>
        <v>51.8236834073467</v>
      </c>
      <c r="AC284" s="16" t="n">
        <f aca="false">P284-P283</f>
        <v>0.988056113907987</v>
      </c>
      <c r="AD284" s="17" t="n">
        <f aca="false">(100013989+1670700*COS(3.0984635 + 6283.07585*L284/10)+13956*COS(3.05525 + 12566.1517*L284/10)+3084*COS(5.1985 + 77713.7715*L284/10) +1628*COS(1.1739 + 5753.3849*L284/10)+1576*COS(2.8469 + 7860.4194*L284/10)+925*COS(5.453 + 11506.77*L284/10)+542*COS(4.564 + 3930.21*L284/10)+472*COS(3.661 + 5884.927*L284/10)+346*COS(0.964 + 5507.553*L284/10)+329*COS(5.9 + 5223.694*L284/10)+307*COS(0.299 + 5573.143*L284/10)+243*COS(4.273 + 11790.629*L284/10)+212*COS(5.847 + 1577.344*L284/10)+186*COS(5.022 + 10977.079*L284/10)+175*COS(3.012 + 18849.228*L284/10)+110*COS(5.055 + 5486.778*L284/10)+98*COS(0.89 + 6069.78*L284/10)+86*COS(5.69 + 15720.84*L284/10)+86*COS(1.27 + 161000.69*L284/10)+65*COS(0.27 + 17260.15*L284/10)+63*COS(0.92 + 529.69*L284/10)+57*COS(2.01 + 83996.85*L284/10)+56*COS(5.24 + 71430.7*L284/10)+49*COS(3.25 + 2544.31*L284/10)+47*COS(2.58 + 775.52*L284/10)+45*COS(5.54 + 9437.76*L284/10)+43*COS(6.01 + 6275.96*L284/10)+39*COS(5.36 + 4694*L284/10)+38*COS(2.39 + 8827.39*L284/10)+37*COS(0.83 + 19651.05*L284/10)+37*COS(4.9 + 12139.55*L284/10)+36*COS(1.67 + 12036.46*L284/10)+35*COS(1.84 + 2942.46*L284/10)+33*COS(0.24 + 7084.9*L284/10)+32*COS(0.18 + 5088.63*L284/10)+32*COS(1.78 + 398.15*L284/10)+28*COS(1.21 + 6286.6*L284/10)+28*COS(1.9 + 6279.55*L284/10)+26*COS(4.59 + 10447.39*L284/10) +24.6*COS(3.787 + 8429.241*L284/10)+23.6*COS(0.269 + 796.3*L284/10)+27.8*COS(1.899 + 6279.55*L284/10)+23.9*COS(4.996 + 5856.48*L284/10)+20.3*COS(4.653 + 2146.165*L284/10))/100000000 + (103019*COS(1.10749 + 6283.07585*L284/10) +1721*COS(1.0644 + 12566.1517*L284/10) +702*COS(3.142 + 0*L284/10) +32*COS(1.02 + 18849.23*L284/10) +31*COS(2.84 + 5507.55*L284/10) +25*COS(1.32 + 5223.69*L284/10) +18*COS(1.42 + 1577.34*L284/10) +10*COS(5.91 + 10977.08*L284/10) +9*COS(1.42 + 6275.96*L284/10) +9*COS(0.27 + 5486.78*L284/10))*L284/1000000000  + (4359*COS(5.7846 + 6283.0758*L284/10)*L284^2+124*COS(5.579 + 12566.152*L284/10)*L284^2)/10000000000</f>
        <v>0.998570666995611</v>
      </c>
      <c r="AE284" s="10" t="n">
        <f aca="false">2*959.63/AD284</f>
        <v>1922.00718830892</v>
      </c>
      <c r="AF284" s="0"/>
      <c r="AG284" s="0"/>
    </row>
    <row r="285" customFormat="false" ht="12.8" hidden="false" customHeight="false" outlineLevel="0" collapsed="false">
      <c r="D285" s="28" t="n">
        <f aca="false">K285-INT(275*E285/9)+IF($A$8="leap year",1,2)*INT((E285+9)/12)+30</f>
        <v>11</v>
      </c>
      <c r="E285" s="28" t="n">
        <f aca="false">IF(K285&lt;32,1,INT(9*(IF($A$8="leap year",1,2)+K285)/275+0.98))</f>
        <v>10</v>
      </c>
      <c r="F285" s="20" t="n">
        <f aca="false">ASIN(Y285)*180/PI()</f>
        <v>19.1786959666463</v>
      </c>
      <c r="G285" s="21" t="n">
        <f aca="false">F285+1.02/(TAN($A$10*(F285+10.3/(F285+5.11)))*60)</f>
        <v>19.2264302326017</v>
      </c>
      <c r="H285" s="21" t="n">
        <f aca="false">IF(X285&gt;180,AB285-180,AB285+180)</f>
        <v>231.679223992542</v>
      </c>
      <c r="I285" s="13" t="n">
        <f aca="false">IF(ABS(4*(N285-0.0057183-V285))&lt;20,4*(N285-0.0057183-V285),4*(N285-0.0057183-V285-360))</f>
        <v>13.2717977338979</v>
      </c>
      <c r="J285" s="29" t="n">
        <f aca="false">INT(365.25*(IF(E285&gt;2,$A$5,$A$5-1)+4716))+INT(30.6001*(IF(E285&lt;3,E285+12,E285)+1))+D285+$C$2/24+2-INT(IF(E285&gt;2,$A$5,$A$5-1)/100)+INT(INT(IF(E285&gt;2,$A$5,$A$5-1)/100)/4)-1524.5</f>
        <v>2459864.125</v>
      </c>
      <c r="K285" s="7" t="n">
        <v>284</v>
      </c>
      <c r="L285" s="30" t="n">
        <f aca="false">(J285-2451545)/36525</f>
        <v>0.227765229295003</v>
      </c>
      <c r="M285" s="6" t="n">
        <f aca="false">MOD(357.5291 + 35999.0503*L285 - 0.0001559*L285^2 - 0.00000048*L285^3,360)</f>
        <v>276.861037888568</v>
      </c>
      <c r="N285" s="6" t="n">
        <f aca="false">MOD(280.46645 + 36000.76983*L285 + 0.0003032*L285^2,360)</f>
        <v>200.190060855697</v>
      </c>
      <c r="O285" s="6" t="n">
        <f aca="false"> MOD((1.9146 - 0.004817*L285 - 0.000014*L285^2)*SIN(M285*$A$10) + (0.019993 - 0.000101*L285)*SIN(2*M285*$A$10) + 0.00029*SIN(3*M285*$A$10),360)</f>
        <v>358.095735183977</v>
      </c>
      <c r="P285" s="6" t="n">
        <f aca="false">MOD(N285+O285,360)</f>
        <v>198.285796039674</v>
      </c>
      <c r="Q285" s="31" t="n">
        <f aca="false">COS(P285*$A$10)</f>
        <v>-0.949503289040918</v>
      </c>
      <c r="R285" s="7" t="n">
        <f aca="false">COS((23.4393-46.815*L285/3600)*$A$10)*SIN(P285*$A$10)</f>
        <v>-0.287872923118562</v>
      </c>
      <c r="S285" s="7" t="n">
        <f aca="false">SIN((23.4393-46.815*L285/3600)*$A$10)*SIN(P285*$A$10)</f>
        <v>-0.12479056148465</v>
      </c>
      <c r="T285" s="31" t="n">
        <f aca="false">SQRT(1-S285^2)</f>
        <v>0.992183105966003</v>
      </c>
      <c r="U285" s="6" t="n">
        <f aca="false">ATAN(S285/T285)/$A$10</f>
        <v>-7.1686611365144</v>
      </c>
      <c r="V285" s="6" t="n">
        <f aca="false">IF(2*ATAN(R285/(Q285+T285))/$A$10&gt;0, 2*ATAN(R285/(Q285+T285))/$A$10, 2*ATAN(R285/(Q285+T285))/$A$10+360)</f>
        <v>196.866393122223</v>
      </c>
      <c r="W285" s="6" t="n">
        <f aca="false"> MOD(280.46061837 + 360.98564736629*(J285-2451545) + 0.000387933*L285^2 - L285^3/3871000010  + $B$7,360)</f>
        <v>245.184284582268</v>
      </c>
      <c r="X285" s="6" t="n">
        <f aca="false">IF(W285-V285&gt;0,W285-V285,W285-V285+360)</f>
        <v>48.3178914600458</v>
      </c>
      <c r="Y285" s="31" t="n">
        <f aca="false">SIN($A$10*$B$5)*SIN(U285*$A$10) +COS($A$10*$B$5)* COS(U285*$A$10)*COS(X285*$A$10)</f>
        <v>0.32851548077249</v>
      </c>
      <c r="Z285" s="6" t="n">
        <f aca="false">SIN($A$10*X285)</f>
        <v>0.74684587396063</v>
      </c>
      <c r="AA285" s="6" t="n">
        <f aca="false">COS($A$10*X285)*SIN($A$10*$B$5) - TAN($A$10*U285)*COS($A$10*$B$5)</f>
        <v>0.590263179024998</v>
      </c>
      <c r="AB285" s="6" t="n">
        <f aca="false">IF(OR(AND(Z285*AA285&gt;0), AND(Z285&lt;0,AA285&gt;0)), MOD(ATAN2(AA285,Z285)/$A$10+360,360),  ATAN2(AA285,Z285)/$A$10)</f>
        <v>51.6792239925418</v>
      </c>
      <c r="AC285" s="16" t="n">
        <f aca="false">P285-P284</f>
        <v>0.988623422940691</v>
      </c>
      <c r="AD285" s="17" t="n">
        <f aca="false">(100013989+1670700*COS(3.0984635 + 6283.07585*L285/10)+13956*COS(3.05525 + 12566.1517*L285/10)+3084*COS(5.1985 + 77713.7715*L285/10) +1628*COS(1.1739 + 5753.3849*L285/10)+1576*COS(2.8469 + 7860.4194*L285/10)+925*COS(5.453 + 11506.77*L285/10)+542*COS(4.564 + 3930.21*L285/10)+472*COS(3.661 + 5884.927*L285/10)+346*COS(0.964 + 5507.553*L285/10)+329*COS(5.9 + 5223.694*L285/10)+307*COS(0.299 + 5573.143*L285/10)+243*COS(4.273 + 11790.629*L285/10)+212*COS(5.847 + 1577.344*L285/10)+186*COS(5.022 + 10977.079*L285/10)+175*COS(3.012 + 18849.228*L285/10)+110*COS(5.055 + 5486.778*L285/10)+98*COS(0.89 + 6069.78*L285/10)+86*COS(5.69 + 15720.84*L285/10)+86*COS(1.27 + 161000.69*L285/10)+65*COS(0.27 + 17260.15*L285/10)+63*COS(0.92 + 529.69*L285/10)+57*COS(2.01 + 83996.85*L285/10)+56*COS(5.24 + 71430.7*L285/10)+49*COS(3.25 + 2544.31*L285/10)+47*COS(2.58 + 775.52*L285/10)+45*COS(5.54 + 9437.76*L285/10)+43*COS(6.01 + 6275.96*L285/10)+39*COS(5.36 + 4694*L285/10)+38*COS(2.39 + 8827.39*L285/10)+37*COS(0.83 + 19651.05*L285/10)+37*COS(4.9 + 12139.55*L285/10)+36*COS(1.67 + 12036.46*L285/10)+35*COS(1.84 + 2942.46*L285/10)+33*COS(0.24 + 7084.9*L285/10)+32*COS(0.18 + 5088.63*L285/10)+32*COS(1.78 + 398.15*L285/10)+28*COS(1.21 + 6286.6*L285/10)+28*COS(1.9 + 6279.55*L285/10)+26*COS(4.59 + 10447.39*L285/10) +24.6*COS(3.787 + 8429.241*L285/10)+23.6*COS(0.269 + 796.3*L285/10)+27.8*COS(1.899 + 6279.55*L285/10)+23.9*COS(4.996 + 5856.48*L285/10)+20.3*COS(4.653 + 2146.165*L285/10))/100000000 + (103019*COS(1.10749 + 6283.07585*L285/10) +1721*COS(1.0644 + 12566.1517*L285/10) +702*COS(3.142 + 0*L285/10) +32*COS(1.02 + 18849.23*L285/10) +31*COS(2.84 + 5507.55*L285/10) +25*COS(1.32 + 5223.69*L285/10) +18*COS(1.42 + 1577.34*L285/10) +10*COS(5.91 + 10977.08*L285/10) +9*COS(1.42 + 6275.96*L285/10) +9*COS(0.27 + 5486.78*L285/10))*L285/1000000000  + (4359*COS(5.7846 + 6283.0758*L285/10)*L285^2+124*COS(5.579 + 12566.152*L285/10)*L285^2)/10000000000</f>
        <v>0.998286001618721</v>
      </c>
      <c r="AE285" s="10" t="n">
        <f aca="false">2*959.63/AD285</f>
        <v>1922.55525659773</v>
      </c>
      <c r="AF285" s="0"/>
      <c r="AG285" s="0"/>
    </row>
    <row r="286" customFormat="false" ht="12.8" hidden="false" customHeight="false" outlineLevel="0" collapsed="false">
      <c r="D286" s="28" t="n">
        <f aca="false">K286-INT(275*E286/9)+IF($A$8="leap year",1,2)*INT((E286+9)/12)+30</f>
        <v>12</v>
      </c>
      <c r="E286" s="28" t="n">
        <f aca="false">IF(K286&lt;32,1,INT(9*(IF($A$8="leap year",1,2)+K286)/275+0.98))</f>
        <v>10</v>
      </c>
      <c r="F286" s="20" t="n">
        <f aca="false">ASIN(Y286)*180/PI()</f>
        <v>18.8234855305098</v>
      </c>
      <c r="G286" s="21" t="n">
        <f aca="false">F286+1.02/(TAN($A$10*(F286+10.3/(F286+5.11)))*60)</f>
        <v>18.8721555610502</v>
      </c>
      <c r="H286" s="21" t="n">
        <f aca="false">IF(X286&gt;180,AB286-180,AB286+180)</f>
        <v>231.534306147955</v>
      </c>
      <c r="I286" s="13" t="n">
        <f aca="false">IF(ABS(4*(N286-0.0057183-V286))&lt;20,4*(N286-0.0057183-V286),4*(N286-0.0057183-V286-360))</f>
        <v>13.523521072289</v>
      </c>
      <c r="J286" s="29" t="n">
        <f aca="false">INT(365.25*(IF(E286&gt;2,$A$5,$A$5-1)+4716))+INT(30.6001*(IF(E286&lt;3,E286+12,E286)+1))+D286+$C$2/24+2-INT(IF(E286&gt;2,$A$5,$A$5-1)/100)+INT(INT(IF(E286&gt;2,$A$5,$A$5-1)/100)/4)-1524.5</f>
        <v>2459865.125</v>
      </c>
      <c r="K286" s="7" t="n">
        <v>285</v>
      </c>
      <c r="L286" s="30" t="n">
        <f aca="false">(J286-2451545)/36525</f>
        <v>0.227792607802875</v>
      </c>
      <c r="M286" s="6" t="n">
        <f aca="false">MOD(357.5291 + 35999.0503*L286 - 0.0001559*L286^2 - 0.00000048*L286^3,360)</f>
        <v>277.846638168619</v>
      </c>
      <c r="N286" s="6" t="n">
        <f aca="false">MOD(280.46645 + 36000.76983*L286 + 0.0003032*L286^2,360)</f>
        <v>201.175708219644</v>
      </c>
      <c r="O286" s="6" t="n">
        <f aca="false"> MOD((1.9146 - 0.004817*L286 - 0.000014*L286^2)*SIN(M286*$A$10) + (0.019993 - 0.000101*L286)*SIN(2*M286*$A$10) + 0.00029*SIN(3*M286*$A$10),360)</f>
        <v>358.0992782777</v>
      </c>
      <c r="P286" s="6" t="n">
        <f aca="false">MOD(N286+O286,360)</f>
        <v>199.274986497343</v>
      </c>
      <c r="Q286" s="31" t="n">
        <f aca="false">COS(P286*$A$10)</f>
        <v>-0.943945153638777</v>
      </c>
      <c r="R286" s="7" t="n">
        <f aca="false">COS((23.4393-46.815*L286/3600)*$A$10)*SIN(P286*$A$10)</f>
        <v>-0.302869732494144</v>
      </c>
      <c r="S286" s="7" t="n">
        <f aca="false">SIN((23.4393-46.815*L286/3600)*$A$10)*SIN(P286*$A$10)</f>
        <v>-0.131291553653659</v>
      </c>
      <c r="T286" s="31" t="n">
        <f aca="false">SQRT(1-S286^2)</f>
        <v>0.991343799062267</v>
      </c>
      <c r="U286" s="6" t="n">
        <f aca="false">ATAN(S286/T286)/$A$10</f>
        <v>-7.54423262917008</v>
      </c>
      <c r="V286" s="6" t="n">
        <f aca="false">IF(2*ATAN(R286/(Q286+T286))/$A$10&gt;0, 2*ATAN(R286/(Q286+T286))/$A$10, 2*ATAN(R286/(Q286+T286))/$A$10+360)</f>
        <v>197.789109651571</v>
      </c>
      <c r="W286" s="6" t="n">
        <f aca="false"> MOD(280.46061837 + 360.98564736629*(J286-2451545) + 0.000387933*L286^2 - L286^3/3871000010  + $B$7,360)</f>
        <v>246.169931953307</v>
      </c>
      <c r="X286" s="6" t="n">
        <f aca="false">IF(W286-V286&gt;0,W286-V286,W286-V286+360)</f>
        <v>48.3808223017359</v>
      </c>
      <c r="Y286" s="31" t="n">
        <f aca="false">SIN($A$10*$B$5)*SIN(U286*$A$10) +COS($A$10*$B$5)* COS(U286*$A$10)*COS(X286*$A$10)</f>
        <v>0.322653699521</v>
      </c>
      <c r="Z286" s="6" t="n">
        <f aca="false">SIN($A$10*X286)</f>
        <v>0.747575823229971</v>
      </c>
      <c r="AA286" s="6" t="n">
        <f aca="false">COS($A$10*X286)*SIN($A$10*$B$5) - TAN($A$10*U286)*COS($A$10*$B$5)</f>
        <v>0.593918178950049</v>
      </c>
      <c r="AB286" s="6" t="n">
        <f aca="false">IF(OR(AND(Z286*AA286&gt;0), AND(Z286&lt;0,AA286&gt;0)), MOD(ATAN2(AA286,Z286)/$A$10+360,360),  ATAN2(AA286,Z286)/$A$10)</f>
        <v>51.5343061479547</v>
      </c>
      <c r="AC286" s="16" t="n">
        <f aca="false">P286-P285</f>
        <v>0.989190457668997</v>
      </c>
      <c r="AD286" s="17" t="n">
        <f aca="false">(100013989+1670700*COS(3.0984635 + 6283.07585*L286/10)+13956*COS(3.05525 + 12566.1517*L286/10)+3084*COS(5.1985 + 77713.7715*L286/10) +1628*COS(1.1739 + 5753.3849*L286/10)+1576*COS(2.8469 + 7860.4194*L286/10)+925*COS(5.453 + 11506.77*L286/10)+542*COS(4.564 + 3930.21*L286/10)+472*COS(3.661 + 5884.927*L286/10)+346*COS(0.964 + 5507.553*L286/10)+329*COS(5.9 + 5223.694*L286/10)+307*COS(0.299 + 5573.143*L286/10)+243*COS(4.273 + 11790.629*L286/10)+212*COS(5.847 + 1577.344*L286/10)+186*COS(5.022 + 10977.079*L286/10)+175*COS(3.012 + 18849.228*L286/10)+110*COS(5.055 + 5486.778*L286/10)+98*COS(0.89 + 6069.78*L286/10)+86*COS(5.69 + 15720.84*L286/10)+86*COS(1.27 + 161000.69*L286/10)+65*COS(0.27 + 17260.15*L286/10)+63*COS(0.92 + 529.69*L286/10)+57*COS(2.01 + 83996.85*L286/10)+56*COS(5.24 + 71430.7*L286/10)+49*COS(3.25 + 2544.31*L286/10)+47*COS(2.58 + 775.52*L286/10)+45*COS(5.54 + 9437.76*L286/10)+43*COS(6.01 + 6275.96*L286/10)+39*COS(5.36 + 4694*L286/10)+38*COS(2.39 + 8827.39*L286/10)+37*COS(0.83 + 19651.05*L286/10)+37*COS(4.9 + 12139.55*L286/10)+36*COS(1.67 + 12036.46*L286/10)+35*COS(1.84 + 2942.46*L286/10)+33*COS(0.24 + 7084.9*L286/10)+32*COS(0.18 + 5088.63*L286/10)+32*COS(1.78 + 398.15*L286/10)+28*COS(1.21 + 6286.6*L286/10)+28*COS(1.9 + 6279.55*L286/10)+26*COS(4.59 + 10447.39*L286/10) +24.6*COS(3.787 + 8429.241*L286/10)+23.6*COS(0.269 + 796.3*L286/10)+27.8*COS(1.899 + 6279.55*L286/10)+23.9*COS(4.996 + 5856.48*L286/10)+20.3*COS(4.653 + 2146.165*L286/10))/100000000 + (103019*COS(1.10749 + 6283.07585*L286/10) +1721*COS(1.0644 + 12566.1517*L286/10) +702*COS(3.142 + 0*L286/10) +32*COS(1.02 + 18849.23*L286/10) +31*COS(2.84 + 5507.55*L286/10) +25*COS(1.32 + 5223.69*L286/10) +18*COS(1.42 + 1577.34*L286/10) +10*COS(5.91 + 10977.08*L286/10) +9*COS(1.42 + 6275.96*L286/10) +9*COS(0.27 + 5486.78*L286/10))*L286/1000000000  + (4359*COS(5.7846 + 6283.0758*L286/10)*L286^2+124*COS(5.579 + 12566.152*L286/10)*L286^2)/10000000000</f>
        <v>0.998003019207219</v>
      </c>
      <c r="AE286" s="10" t="n">
        <f aca="false">2*959.63/AD286</f>
        <v>1923.10039455051</v>
      </c>
      <c r="AF286" s="0"/>
      <c r="AG286" s="0"/>
    </row>
    <row r="287" customFormat="false" ht="12.8" hidden="false" customHeight="false" outlineLevel="0" collapsed="false">
      <c r="D287" s="28" t="n">
        <f aca="false">K287-INT(275*E287/9)+IF($A$8="leap year",1,2)*INT((E287+9)/12)+30</f>
        <v>13</v>
      </c>
      <c r="E287" s="28" t="n">
        <f aca="false">IF(K287&lt;32,1,INT(9*(IF($A$8="leap year",1,2)+K287)/275+0.98))</f>
        <v>10</v>
      </c>
      <c r="F287" s="20" t="n">
        <f aca="false">ASIN(Y287)*180/PI()</f>
        <v>18.4707660836134</v>
      </c>
      <c r="G287" s="21" t="n">
        <f aca="false">F287+1.02/(TAN($A$10*(F287+10.3/(F287+5.11)))*60)</f>
        <v>18.5203976422877</v>
      </c>
      <c r="H287" s="21" t="n">
        <f aca="false">IF(X287&gt;180,AB287-180,AB287+180)</f>
        <v>231.388901819977</v>
      </c>
      <c r="I287" s="13" t="n">
        <f aca="false">IF(ABS(4*(N287-0.0057183-V287))&lt;20,4*(N287-0.0057183-V287),4*(N287-0.0057183-V287-360))</f>
        <v>13.7667276872127</v>
      </c>
      <c r="J287" s="29" t="n">
        <f aca="false">INT(365.25*(IF(E287&gt;2,$A$5,$A$5-1)+4716))+INT(30.6001*(IF(E287&lt;3,E287+12,E287)+1))+D287+$C$2/24+2-INT(IF(E287&gt;2,$A$5,$A$5-1)/100)+INT(INT(IF(E287&gt;2,$A$5,$A$5-1)/100)/4)-1524.5</f>
        <v>2459866.125</v>
      </c>
      <c r="K287" s="7" t="n">
        <v>286</v>
      </c>
      <c r="L287" s="30" t="n">
        <f aca="false">(J287-2451545)/36525</f>
        <v>0.227819986310746</v>
      </c>
      <c r="M287" s="6" t="n">
        <f aca="false">MOD(357.5291 + 35999.0503*L287 - 0.0001559*L287^2 - 0.00000048*L287^3,360)</f>
        <v>278.832238448669</v>
      </c>
      <c r="N287" s="6" t="n">
        <f aca="false">MOD(280.46645 + 36000.76983*L287 + 0.0003032*L287^2,360)</f>
        <v>202.16135558359</v>
      </c>
      <c r="O287" s="6" t="n">
        <f aca="false"> MOD((1.9146 - 0.004817*L287 - 0.000014*L287^2)*SIN(M287*$A$10) + (0.019993 - 0.000101*L287)*SIN(2*M287*$A$10) + 0.00029*SIN(3*M287*$A$10),360)</f>
        <v>358.103387960789</v>
      </c>
      <c r="P287" s="6" t="n">
        <f aca="false">MOD(N287+O287,360)</f>
        <v>200.264743544379</v>
      </c>
      <c r="Q287" s="31" t="n">
        <f aca="false">COS(P287*$A$10)</f>
        <v>-0.938102240846703</v>
      </c>
      <c r="R287" s="7" t="n">
        <f aca="false">COS((23.4393-46.815*L287/3600)*$A$10)*SIN(P287*$A$10)</f>
        <v>-0.31778478003929</v>
      </c>
      <c r="S287" s="7" t="n">
        <f aca="false">SIN((23.4393-46.815*L287/3600)*$A$10)*SIN(P287*$A$10)</f>
        <v>-0.137757102516622</v>
      </c>
      <c r="T287" s="31" t="n">
        <f aca="false">SQRT(1-S287^2)</f>
        <v>0.990466042177229</v>
      </c>
      <c r="U287" s="6" t="n">
        <f aca="false">ATAN(S287/T287)/$A$10</f>
        <v>-7.91808014984115</v>
      </c>
      <c r="V287" s="6" t="n">
        <f aca="false">IF(2*ATAN(R287/(Q287+T287))/$A$10&gt;0, 2*ATAN(R287/(Q287+T287))/$A$10, 2*ATAN(R287/(Q287+T287))/$A$10+360)</f>
        <v>198.713955361787</v>
      </c>
      <c r="W287" s="6" t="n">
        <f aca="false"> MOD(280.46061837 + 360.98564736629*(J287-2451545) + 0.000387933*L287^2 - L287^3/3871000010  + $B$7,360)</f>
        <v>247.155579324346</v>
      </c>
      <c r="X287" s="6" t="n">
        <f aca="false">IF(W287-V287&gt;0,W287-V287,W287-V287+360)</f>
        <v>48.441623962559</v>
      </c>
      <c r="Y287" s="31" t="n">
        <f aca="false">SIN($A$10*$B$5)*SIN(U287*$A$10) +COS($A$10*$B$5)* COS(U287*$A$10)*COS(X287*$A$10)</f>
        <v>0.316820753752417</v>
      </c>
      <c r="Z287" s="6" t="n">
        <f aca="false">SIN($A$10*X287)</f>
        <v>0.748280219049225</v>
      </c>
      <c r="AA287" s="6" t="n">
        <f aca="false">COS($A$10*X287)*SIN($A$10*$B$5) - TAN($A$10*U287)*COS($A$10*$B$5)</f>
        <v>0.597581595928455</v>
      </c>
      <c r="AB287" s="6" t="n">
        <f aca="false">IF(OR(AND(Z287*AA287&gt;0), AND(Z287&lt;0,AA287&gt;0)), MOD(ATAN2(AA287,Z287)/$A$10+360,360),  ATAN2(AA287,Z287)/$A$10)</f>
        <v>51.3889018199773</v>
      </c>
      <c r="AC287" s="16" t="n">
        <f aca="false">P287-P286</f>
        <v>0.989757047035369</v>
      </c>
      <c r="AD287" s="17" t="n">
        <f aca="false">(100013989+1670700*COS(3.0984635 + 6283.07585*L287/10)+13956*COS(3.05525 + 12566.1517*L287/10)+3084*COS(5.1985 + 77713.7715*L287/10) +1628*COS(1.1739 + 5753.3849*L287/10)+1576*COS(2.8469 + 7860.4194*L287/10)+925*COS(5.453 + 11506.77*L287/10)+542*COS(4.564 + 3930.21*L287/10)+472*COS(3.661 + 5884.927*L287/10)+346*COS(0.964 + 5507.553*L287/10)+329*COS(5.9 + 5223.694*L287/10)+307*COS(0.299 + 5573.143*L287/10)+243*COS(4.273 + 11790.629*L287/10)+212*COS(5.847 + 1577.344*L287/10)+186*COS(5.022 + 10977.079*L287/10)+175*COS(3.012 + 18849.228*L287/10)+110*COS(5.055 + 5486.778*L287/10)+98*COS(0.89 + 6069.78*L287/10)+86*COS(5.69 + 15720.84*L287/10)+86*COS(1.27 + 161000.69*L287/10)+65*COS(0.27 + 17260.15*L287/10)+63*COS(0.92 + 529.69*L287/10)+57*COS(2.01 + 83996.85*L287/10)+56*COS(5.24 + 71430.7*L287/10)+49*COS(3.25 + 2544.31*L287/10)+47*COS(2.58 + 775.52*L287/10)+45*COS(5.54 + 9437.76*L287/10)+43*COS(6.01 + 6275.96*L287/10)+39*COS(5.36 + 4694*L287/10)+38*COS(2.39 + 8827.39*L287/10)+37*COS(0.83 + 19651.05*L287/10)+37*COS(4.9 + 12139.55*L287/10)+36*COS(1.67 + 12036.46*L287/10)+35*COS(1.84 + 2942.46*L287/10)+33*COS(0.24 + 7084.9*L287/10)+32*COS(0.18 + 5088.63*L287/10)+32*COS(1.78 + 398.15*L287/10)+28*COS(1.21 + 6286.6*L287/10)+28*COS(1.9 + 6279.55*L287/10)+26*COS(4.59 + 10447.39*L287/10) +24.6*COS(3.787 + 8429.241*L287/10)+23.6*COS(0.269 + 796.3*L287/10)+27.8*COS(1.899 + 6279.55*L287/10)+23.9*COS(4.996 + 5856.48*L287/10)+20.3*COS(4.653 + 2146.165*L287/10))/100000000 + (103019*COS(1.10749 + 6283.07585*L287/10) +1721*COS(1.0644 + 12566.1517*L287/10) +702*COS(3.142 + 0*L287/10) +32*COS(1.02 + 18849.23*L287/10) +31*COS(2.84 + 5507.55*L287/10) +25*COS(1.32 + 5223.69*L287/10) +18*COS(1.42 + 1577.34*L287/10) +10*COS(5.91 + 10977.08*L287/10) +9*COS(1.42 + 6275.96*L287/10) +9*COS(0.27 + 5486.78*L287/10))*L287/1000000000  + (4359*COS(5.7846 + 6283.0758*L287/10)*L287^2+124*COS(5.579 + 12566.152*L287/10)*L287^2)/10000000000</f>
        <v>0.997721638136939</v>
      </c>
      <c r="AE287" s="10" t="n">
        <f aca="false">2*959.63/AD287</f>
        <v>1923.64275428953</v>
      </c>
      <c r="AF287" s="0"/>
      <c r="AG287" s="0"/>
    </row>
    <row r="288" customFormat="false" ht="12.8" hidden="false" customHeight="false" outlineLevel="0" collapsed="false">
      <c r="D288" s="28" t="n">
        <f aca="false">K288-INT(275*E288/9)+IF($A$8="leap year",1,2)*INT((E288+9)/12)+30</f>
        <v>14</v>
      </c>
      <c r="E288" s="28" t="n">
        <f aca="false">IF(K288&lt;32,1,INT(9*(IF($A$8="leap year",1,2)+K288)/275+0.98))</f>
        <v>10</v>
      </c>
      <c r="F288" s="20" t="n">
        <f aca="false">ASIN(Y288)*180/PI()</f>
        <v>18.1206662295551</v>
      </c>
      <c r="G288" s="21" t="n">
        <f aca="false">F288+1.02/(TAN($A$10*(F288+10.3/(F288+5.11)))*60)</f>
        <v>18.1712857625936</v>
      </c>
      <c r="H288" s="21" t="n">
        <f aca="false">IF(X288&gt;180,AB288-180,AB288+180)</f>
        <v>231.242984907354</v>
      </c>
      <c r="I288" s="13" t="n">
        <f aca="false">IF(ABS(4*(N288-0.0057183-V288))&lt;20,4*(N288-0.0057183-V288),4*(N288-0.0057183-V288-360))</f>
        <v>14.0011111440641</v>
      </c>
      <c r="J288" s="29" t="n">
        <f aca="false">INT(365.25*(IF(E288&gt;2,$A$5,$A$5-1)+4716))+INT(30.6001*(IF(E288&lt;3,E288+12,E288)+1))+D288+$C$2/24+2-INT(IF(E288&gt;2,$A$5,$A$5-1)/100)+INT(INT(IF(E288&gt;2,$A$5,$A$5-1)/100)/4)-1524.5</f>
        <v>2459867.125</v>
      </c>
      <c r="K288" s="7" t="n">
        <v>287</v>
      </c>
      <c r="L288" s="30" t="n">
        <f aca="false">(J288-2451545)/36525</f>
        <v>0.227847364818617</v>
      </c>
      <c r="M288" s="6" t="n">
        <f aca="false">MOD(357.5291 + 35999.0503*L288 - 0.0001559*L288^2 - 0.00000048*L288^3,360)</f>
        <v>279.817838728723</v>
      </c>
      <c r="N288" s="6" t="n">
        <f aca="false">MOD(280.46645 + 36000.76983*L288 + 0.0003032*L288^2,360)</f>
        <v>203.147002947535</v>
      </c>
      <c r="O288" s="6" t="n">
        <f aca="false"> MOD((1.9146 - 0.004817*L288 - 0.000014*L288^2)*SIN(M288*$A$10) + (0.019993 - 0.000101*L288)*SIN(2*M288*$A$10) + 0.00029*SIN(3*M288*$A$10),360)</f>
        <v>358.108063616231</v>
      </c>
      <c r="P288" s="6" t="n">
        <f aca="false">MOD(N288+O288,360)</f>
        <v>201.255066563766</v>
      </c>
      <c r="Q288" s="31" t="n">
        <f aca="false">COS(P288*$A$10)</f>
        <v>-0.931975815888505</v>
      </c>
      <c r="R288" s="7" t="n">
        <f aca="false">COS((23.4393-46.815*L288/3600)*$A$10)*SIN(P288*$A$10)</f>
        <v>-0.33261344684577</v>
      </c>
      <c r="S288" s="7" t="n">
        <f aca="false">SIN((23.4393-46.815*L288/3600)*$A$10)*SIN(P288*$A$10)</f>
        <v>-0.144185205816449</v>
      </c>
      <c r="T288" s="31" t="n">
        <f aca="false">SQRT(1-S288^2)</f>
        <v>0.989550719480143</v>
      </c>
      <c r="U288" s="6" t="n">
        <f aca="false">ATAN(S288/T288)/$A$10</f>
        <v>-8.29009911711488</v>
      </c>
      <c r="V288" s="6" t="n">
        <f aca="false">IF(2*ATAN(R288/(Q288+T288))/$A$10&gt;0, 2*ATAN(R288/(Q288+T288))/$A$10, 2*ATAN(R288/(Q288+T288))/$A$10+360)</f>
        <v>199.641006861519</v>
      </c>
      <c r="W288" s="6" t="n">
        <f aca="false"> MOD(280.46061837 + 360.98564736629*(J288-2451545) + 0.000387933*L288^2 - L288^3/3871000010  + $B$7,360)</f>
        <v>248.141226695385</v>
      </c>
      <c r="X288" s="6" t="n">
        <f aca="false">IF(W288-V288&gt;0,W288-V288,W288-V288+360)</f>
        <v>48.5002198338659</v>
      </c>
      <c r="Y288" s="31" t="n">
        <f aca="false">SIN($A$10*$B$5)*SIN(U288*$A$10) +COS($A$10*$B$5)* COS(U288*$A$10)*COS(X288*$A$10)</f>
        <v>0.311019254497197</v>
      </c>
      <c r="Z288" s="6" t="n">
        <f aca="false">SIN($A$10*X288)</f>
        <v>0.748958263140502</v>
      </c>
      <c r="AA288" s="6" t="n">
        <f aca="false">COS($A$10*X288)*SIN($A$10*$B$5) - TAN($A$10*U288)*COS($A$10*$B$5)</f>
        <v>0.601253338883928</v>
      </c>
      <c r="AB288" s="6" t="n">
        <f aca="false">IF(OR(AND(Z288*AA288&gt;0), AND(Z288&lt;0,AA288&gt;0)), MOD(ATAN2(AA288,Z288)/$A$10+360,360),  ATAN2(AA288,Z288)/$A$10)</f>
        <v>51.2429849073545</v>
      </c>
      <c r="AC288" s="16" t="n">
        <f aca="false">P288-P287</f>
        <v>0.990323019386892</v>
      </c>
      <c r="AD288" s="17" t="n">
        <f aca="false">(100013989+1670700*COS(3.0984635 + 6283.07585*L288/10)+13956*COS(3.05525 + 12566.1517*L288/10)+3084*COS(5.1985 + 77713.7715*L288/10) +1628*COS(1.1739 + 5753.3849*L288/10)+1576*COS(2.8469 + 7860.4194*L288/10)+925*COS(5.453 + 11506.77*L288/10)+542*COS(4.564 + 3930.21*L288/10)+472*COS(3.661 + 5884.927*L288/10)+346*COS(0.964 + 5507.553*L288/10)+329*COS(5.9 + 5223.694*L288/10)+307*COS(0.299 + 5573.143*L288/10)+243*COS(4.273 + 11790.629*L288/10)+212*COS(5.847 + 1577.344*L288/10)+186*COS(5.022 + 10977.079*L288/10)+175*COS(3.012 + 18849.228*L288/10)+110*COS(5.055 + 5486.778*L288/10)+98*COS(0.89 + 6069.78*L288/10)+86*COS(5.69 + 15720.84*L288/10)+86*COS(1.27 + 161000.69*L288/10)+65*COS(0.27 + 17260.15*L288/10)+63*COS(0.92 + 529.69*L288/10)+57*COS(2.01 + 83996.85*L288/10)+56*COS(5.24 + 71430.7*L288/10)+49*COS(3.25 + 2544.31*L288/10)+47*COS(2.58 + 775.52*L288/10)+45*COS(5.54 + 9437.76*L288/10)+43*COS(6.01 + 6275.96*L288/10)+39*COS(5.36 + 4694*L288/10)+38*COS(2.39 + 8827.39*L288/10)+37*COS(0.83 + 19651.05*L288/10)+37*COS(4.9 + 12139.55*L288/10)+36*COS(1.67 + 12036.46*L288/10)+35*COS(1.84 + 2942.46*L288/10)+33*COS(0.24 + 7084.9*L288/10)+32*COS(0.18 + 5088.63*L288/10)+32*COS(1.78 + 398.15*L288/10)+28*COS(1.21 + 6286.6*L288/10)+28*COS(1.9 + 6279.55*L288/10)+26*COS(4.59 + 10447.39*L288/10) +24.6*COS(3.787 + 8429.241*L288/10)+23.6*COS(0.269 + 796.3*L288/10)+27.8*COS(1.899 + 6279.55*L288/10)+23.9*COS(4.996 + 5856.48*L288/10)+20.3*COS(4.653 + 2146.165*L288/10))/100000000 + (103019*COS(1.10749 + 6283.07585*L288/10) +1721*COS(1.0644 + 12566.1517*L288/10) +702*COS(3.142 + 0*L288/10) +32*COS(1.02 + 18849.23*L288/10) +31*COS(2.84 + 5507.55*L288/10) +25*COS(1.32 + 5223.69*L288/10) +18*COS(1.42 + 1577.34*L288/10) +10*COS(5.91 + 10977.08*L288/10) +9*COS(1.42 + 6275.96*L288/10) +9*COS(0.27 + 5486.78*L288/10))*L288/1000000000  + (4359*COS(5.7846 + 6283.0758*L288/10)*L288^2+124*COS(5.579 + 12566.152*L288/10)*L288^2)/10000000000</f>
        <v>0.99744174706121</v>
      </c>
      <c r="AE288" s="10" t="n">
        <f aca="false">2*959.63/AD288</f>
        <v>1924.18254565218</v>
      </c>
      <c r="AF288" s="0"/>
      <c r="AG288" s="0"/>
    </row>
    <row r="289" customFormat="false" ht="12.8" hidden="false" customHeight="false" outlineLevel="0" collapsed="false">
      <c r="D289" s="28" t="n">
        <f aca="false">K289-INT(275*E289/9)+IF($A$8="leap year",1,2)*INT((E289+9)/12)+30</f>
        <v>15</v>
      </c>
      <c r="E289" s="28" t="n">
        <f aca="false">IF(K289&lt;32,1,INT(9*(IF($A$8="leap year",1,2)+K289)/275+0.98))</f>
        <v>10</v>
      </c>
      <c r="F289" s="20" t="n">
        <f aca="false">ASIN(Y289)*180/PI()</f>
        <v>17.7733141198644</v>
      </c>
      <c r="G289" s="21" t="n">
        <f aca="false">F289+1.02/(TAN($A$10*(F289+10.3/(F289+5.11)))*60)</f>
        <v>17.8249487591817</v>
      </c>
      <c r="H289" s="21" t="n">
        <f aca="false">IF(X289&gt;180,AB289-180,AB289+180)</f>
        <v>231.096531330745</v>
      </c>
      <c r="I289" s="13" t="n">
        <f aca="false">IF(ABS(4*(N289-0.0057183-V289))&lt;20,4*(N289-0.0057183-V289),4*(N289-0.0057183-V289-360))</f>
        <v>14.2263695859098</v>
      </c>
      <c r="J289" s="29" t="n">
        <f aca="false">INT(365.25*(IF(E289&gt;2,$A$5,$A$5-1)+4716))+INT(30.6001*(IF(E289&lt;3,E289+12,E289)+1))+D289+$C$2/24+2-INT(IF(E289&gt;2,$A$5,$A$5-1)/100)+INT(INT(IF(E289&gt;2,$A$5,$A$5-1)/100)/4)-1524.5</f>
        <v>2459868.125</v>
      </c>
      <c r="K289" s="7" t="n">
        <v>288</v>
      </c>
      <c r="L289" s="30" t="n">
        <f aca="false">(J289-2451545)/36525</f>
        <v>0.227874743326489</v>
      </c>
      <c r="M289" s="6" t="n">
        <f aca="false">MOD(357.5291 + 35999.0503*L289 - 0.0001559*L289^2 - 0.00000048*L289^3,360)</f>
        <v>280.803439008774</v>
      </c>
      <c r="N289" s="6" t="n">
        <f aca="false">MOD(280.46645 + 36000.76983*L289 + 0.0003032*L289^2,360)</f>
        <v>204.132650311483</v>
      </c>
      <c r="O289" s="6" t="n">
        <f aca="false"> MOD((1.9146 - 0.004817*L289 - 0.000014*L289^2)*SIN(M289*$A$10) + (0.019993 - 0.000101*L289)*SIN(2*M289*$A$10) + 0.00029*SIN(3*M289*$A$10),360)</f>
        <v>358.113304454811</v>
      </c>
      <c r="P289" s="6" t="n">
        <f aca="false">MOD(N289+O289,360)</f>
        <v>202.245954766294</v>
      </c>
      <c r="Q289" s="31" t="n">
        <f aca="false">COS(P289*$A$10)</f>
        <v>-0.925567235305494</v>
      </c>
      <c r="R289" s="7" t="n">
        <f aca="false">COS((23.4393-46.815*L289/3600)*$A$10)*SIN(P289*$A$10)</f>
        <v>-0.347351124696136</v>
      </c>
      <c r="S289" s="7" t="n">
        <f aca="false">SIN((23.4393-46.815*L289/3600)*$A$10)*SIN(P289*$A$10)</f>
        <v>-0.150573865930556</v>
      </c>
      <c r="T289" s="31" t="n">
        <f aca="false">SQRT(1-S289^2)</f>
        <v>0.988598761327732</v>
      </c>
      <c r="U289" s="6" t="n">
        <f aca="false">ATAN(S289/T289)/$A$10</f>
        <v>-8.66018438335071</v>
      </c>
      <c r="V289" s="6" t="n">
        <f aca="false">IF(2*ATAN(R289/(Q289+T289))/$A$10&gt;0, 2*ATAN(R289/(Q289+T289))/$A$10, 2*ATAN(R289/(Q289+T289))/$A$10+360)</f>
        <v>200.570339615006</v>
      </c>
      <c r="W289" s="6" t="n">
        <f aca="false"> MOD(280.46061837 + 360.98564736629*(J289-2451545) + 0.000387933*L289^2 - L289^3/3871000010  + $B$7,360)</f>
        <v>249.126874066424</v>
      </c>
      <c r="X289" s="6" t="n">
        <f aca="false">IF(W289-V289&gt;0,W289-V289,W289-V289+360)</f>
        <v>48.5565344514178</v>
      </c>
      <c r="Y289" s="31" t="n">
        <f aca="false">SIN($A$10*$B$5)*SIN(U289*$A$10) +COS($A$10*$B$5)* COS(U289*$A$10)*COS(X289*$A$10)</f>
        <v>0.305251811395035</v>
      </c>
      <c r="Z289" s="6" t="n">
        <f aca="false">SIN($A$10*X289)</f>
        <v>0.749609171454606</v>
      </c>
      <c r="AA289" s="6" t="n">
        <f aca="false">COS($A$10*X289)*SIN($A$10*$B$5) - TAN($A$10*U289)*COS($A$10*$B$5)</f>
        <v>0.604933282541631</v>
      </c>
      <c r="AB289" s="6" t="n">
        <f aca="false">IF(OR(AND(Z289*AA289&gt;0), AND(Z289&lt;0,AA289&gt;0)), MOD(ATAN2(AA289,Z289)/$A$10+360,360),  ATAN2(AA289,Z289)/$A$10)</f>
        <v>51.0965313307449</v>
      </c>
      <c r="AC289" s="16" t="n">
        <f aca="false">P289-P288</f>
        <v>0.990888202528481</v>
      </c>
      <c r="AD289" s="17" t="n">
        <f aca="false">(100013989+1670700*COS(3.0984635 + 6283.07585*L289/10)+13956*COS(3.05525 + 12566.1517*L289/10)+3084*COS(5.1985 + 77713.7715*L289/10) +1628*COS(1.1739 + 5753.3849*L289/10)+1576*COS(2.8469 + 7860.4194*L289/10)+925*COS(5.453 + 11506.77*L289/10)+542*COS(4.564 + 3930.21*L289/10)+472*COS(3.661 + 5884.927*L289/10)+346*COS(0.964 + 5507.553*L289/10)+329*COS(5.9 + 5223.694*L289/10)+307*COS(0.299 + 5573.143*L289/10)+243*COS(4.273 + 11790.629*L289/10)+212*COS(5.847 + 1577.344*L289/10)+186*COS(5.022 + 10977.079*L289/10)+175*COS(3.012 + 18849.228*L289/10)+110*COS(5.055 + 5486.778*L289/10)+98*COS(0.89 + 6069.78*L289/10)+86*COS(5.69 + 15720.84*L289/10)+86*COS(1.27 + 161000.69*L289/10)+65*COS(0.27 + 17260.15*L289/10)+63*COS(0.92 + 529.69*L289/10)+57*COS(2.01 + 83996.85*L289/10)+56*COS(5.24 + 71430.7*L289/10)+49*COS(3.25 + 2544.31*L289/10)+47*COS(2.58 + 775.52*L289/10)+45*COS(5.54 + 9437.76*L289/10)+43*COS(6.01 + 6275.96*L289/10)+39*COS(5.36 + 4694*L289/10)+38*COS(2.39 + 8827.39*L289/10)+37*COS(0.83 + 19651.05*L289/10)+37*COS(4.9 + 12139.55*L289/10)+36*COS(1.67 + 12036.46*L289/10)+35*COS(1.84 + 2942.46*L289/10)+33*COS(0.24 + 7084.9*L289/10)+32*COS(0.18 + 5088.63*L289/10)+32*COS(1.78 + 398.15*L289/10)+28*COS(1.21 + 6286.6*L289/10)+28*COS(1.9 + 6279.55*L289/10)+26*COS(4.59 + 10447.39*L289/10) +24.6*COS(3.787 + 8429.241*L289/10)+23.6*COS(0.269 + 796.3*L289/10)+27.8*COS(1.899 + 6279.55*L289/10)+23.9*COS(4.996 + 5856.48*L289/10)+20.3*COS(4.653 + 2146.165*L289/10))/100000000 + (103019*COS(1.10749 + 6283.07585*L289/10) +1721*COS(1.0644 + 12566.1517*L289/10) +702*COS(3.142 + 0*L289/10) +32*COS(1.02 + 18849.23*L289/10) +31*COS(2.84 + 5507.55*L289/10) +25*COS(1.32 + 5223.69*L289/10) +18*COS(1.42 + 1577.34*L289/10) +10*COS(5.91 + 10977.08*L289/10) +9*COS(1.42 + 6275.96*L289/10) +9*COS(0.27 + 5486.78*L289/10))*L289/1000000000  + (4359*COS(5.7846 + 6283.0758*L289/10)*L289^2+124*COS(5.579 + 12566.152*L289/10)*L289^2)/10000000000</f>
        <v>0.997163217980732</v>
      </c>
      <c r="AE289" s="10" t="n">
        <f aca="false">2*959.63/AD289</f>
        <v>1924.72001111967</v>
      </c>
      <c r="AF289" s="0"/>
      <c r="AG289" s="0"/>
    </row>
    <row r="290" customFormat="false" ht="12.8" hidden="false" customHeight="false" outlineLevel="0" collapsed="false">
      <c r="D290" s="28" t="n">
        <f aca="false">K290-INT(275*E290/9)+IF($A$8="leap year",1,2)*INT((E290+9)/12)+30</f>
        <v>16</v>
      </c>
      <c r="E290" s="28" t="n">
        <f aca="false">IF(K290&lt;32,1,INT(9*(IF($A$8="leap year",1,2)+K290)/275+0.98))</f>
        <v>10</v>
      </c>
      <c r="F290" s="20" t="n">
        <f aca="false">ASIN(Y290)*180/PI()</f>
        <v>17.428837407409</v>
      </c>
      <c r="G290" s="21" t="n">
        <f aca="false">F290+1.02/(TAN($A$10*(F290+10.3/(F290+5.11)))*60)</f>
        <v>17.4815149711652</v>
      </c>
      <c r="H290" s="21" t="n">
        <f aca="false">IF(X290&gt;180,AB290-180,AB290+180)</f>
        <v>230.949519100538</v>
      </c>
      <c r="I290" s="13" t="n">
        <f aca="false">IF(ABS(4*(N290-0.0057183-V290))&lt;20,4*(N290-0.0057183-V290),4*(N290-0.0057183-V290-360))</f>
        <v>14.4422060624701</v>
      </c>
      <c r="J290" s="29" t="n">
        <f aca="false">INT(365.25*(IF(E290&gt;2,$A$5,$A$5-1)+4716))+INT(30.6001*(IF(E290&lt;3,E290+12,E290)+1))+D290+$C$2/24+2-INT(IF(E290&gt;2,$A$5,$A$5-1)/100)+INT(INT(IF(E290&gt;2,$A$5,$A$5-1)/100)/4)-1524.5</f>
        <v>2459869.125</v>
      </c>
      <c r="K290" s="7" t="n">
        <v>289</v>
      </c>
      <c r="L290" s="30" t="n">
        <f aca="false">(J290-2451545)/36525</f>
        <v>0.22790212183436</v>
      </c>
      <c r="M290" s="6" t="n">
        <f aca="false">MOD(357.5291 + 35999.0503*L290 - 0.0001559*L290^2 - 0.00000048*L290^3,360)</f>
        <v>281.789039288824</v>
      </c>
      <c r="N290" s="6" t="n">
        <f aca="false">MOD(280.46645 + 36000.76983*L290 + 0.0003032*L290^2,360)</f>
        <v>205.118297675432</v>
      </c>
      <c r="O290" s="6" t="n">
        <f aca="false"> MOD((1.9146 - 0.004817*L290 - 0.000014*L290^2)*SIN(M290*$A$10) + (0.019993 - 0.000101*L290)*SIN(2*M290*$A$10) + 0.00029*SIN(3*M290*$A$10),360)</f>
        <v>358.119109514617</v>
      </c>
      <c r="P290" s="6" t="n">
        <f aca="false">MOD(N290+O290,360)</f>
        <v>203.237407190049</v>
      </c>
      <c r="Q290" s="31" t="n">
        <f aca="false">COS(P290*$A$10)</f>
        <v>-0.918877947128222</v>
      </c>
      <c r="R290" s="7" t="n">
        <f aca="false">COS((23.4393-46.815*L290/3600)*$A$10)*SIN(P290*$A$10)</f>
        <v>-0.361993217643903</v>
      </c>
      <c r="S290" s="7" t="n">
        <f aca="false">SIN((23.4393-46.815*L290/3600)*$A$10)*SIN(P290*$A$10)</f>
        <v>-0.156921090555856</v>
      </c>
      <c r="T290" s="31" t="n">
        <f aca="false">SQRT(1-S290^2)</f>
        <v>0.987611143790288</v>
      </c>
      <c r="U290" s="6" t="n">
        <f aca="false">ATAN(S290/T290)/$A$10</f>
        <v>-9.02823023840693</v>
      </c>
      <c r="V290" s="6" t="n">
        <f aca="false">IF(2*ATAN(R290/(Q290+T290))/$A$10&gt;0, 2*ATAN(R290/(Q290+T290))/$A$10, 2*ATAN(R290/(Q290+T290))/$A$10+360)</f>
        <v>201.502027859814</v>
      </c>
      <c r="W290" s="6" t="n">
        <f aca="false"> MOD(280.46061837 + 360.98564736629*(J290-2451545) + 0.000387933*L290^2 - L290^3/3871000010  + $B$7,360)</f>
        <v>250.112521437928</v>
      </c>
      <c r="X290" s="6" t="n">
        <f aca="false">IF(W290-V290&gt;0,W290-V290,W290-V290+360)</f>
        <v>48.6104935781139</v>
      </c>
      <c r="Y290" s="31" t="n">
        <f aca="false">SIN($A$10*$B$5)*SIN(U290*$A$10) +COS($A$10*$B$5)* COS(U290*$A$10)*COS(X290*$A$10)</f>
        <v>0.299521030871204</v>
      </c>
      <c r="Z290" s="6" t="n">
        <f aca="false">SIN($A$10*X290)</f>
        <v>0.750232174656479</v>
      </c>
      <c r="AA290" s="6" t="n">
        <f aca="false">COS($A$10*X290)*SIN($A$10*$B$5) - TAN($A$10*U290)*COS($A$10*$B$5)</f>
        <v>0.608621265456862</v>
      </c>
      <c r="AB290" s="6" t="n">
        <f aca="false">IF(OR(AND(Z290*AA290&gt;0), AND(Z290&lt;0,AA290&gt;0)), MOD(ATAN2(AA290,Z290)/$A$10+360,360),  ATAN2(AA290,Z290)/$A$10)</f>
        <v>50.9495191005376</v>
      </c>
      <c r="AC290" s="16" t="n">
        <f aca="false">P290-P289</f>
        <v>0.991452423754708</v>
      </c>
      <c r="AD290" s="17" t="n">
        <f aca="false">(100013989+1670700*COS(3.0984635 + 6283.07585*L290/10)+13956*COS(3.05525 + 12566.1517*L290/10)+3084*COS(5.1985 + 77713.7715*L290/10) +1628*COS(1.1739 + 5753.3849*L290/10)+1576*COS(2.8469 + 7860.4194*L290/10)+925*COS(5.453 + 11506.77*L290/10)+542*COS(4.564 + 3930.21*L290/10)+472*COS(3.661 + 5884.927*L290/10)+346*COS(0.964 + 5507.553*L290/10)+329*COS(5.9 + 5223.694*L290/10)+307*COS(0.299 + 5573.143*L290/10)+243*COS(4.273 + 11790.629*L290/10)+212*COS(5.847 + 1577.344*L290/10)+186*COS(5.022 + 10977.079*L290/10)+175*COS(3.012 + 18849.228*L290/10)+110*COS(5.055 + 5486.778*L290/10)+98*COS(0.89 + 6069.78*L290/10)+86*COS(5.69 + 15720.84*L290/10)+86*COS(1.27 + 161000.69*L290/10)+65*COS(0.27 + 17260.15*L290/10)+63*COS(0.92 + 529.69*L290/10)+57*COS(2.01 + 83996.85*L290/10)+56*COS(5.24 + 71430.7*L290/10)+49*COS(3.25 + 2544.31*L290/10)+47*COS(2.58 + 775.52*L290/10)+45*COS(5.54 + 9437.76*L290/10)+43*COS(6.01 + 6275.96*L290/10)+39*COS(5.36 + 4694*L290/10)+38*COS(2.39 + 8827.39*L290/10)+37*COS(0.83 + 19651.05*L290/10)+37*COS(4.9 + 12139.55*L290/10)+36*COS(1.67 + 12036.46*L290/10)+35*COS(1.84 + 2942.46*L290/10)+33*COS(0.24 + 7084.9*L290/10)+32*COS(0.18 + 5088.63*L290/10)+32*COS(1.78 + 398.15*L290/10)+28*COS(1.21 + 6286.6*L290/10)+28*COS(1.9 + 6279.55*L290/10)+26*COS(4.59 + 10447.39*L290/10) +24.6*COS(3.787 + 8429.241*L290/10)+23.6*COS(0.269 + 796.3*L290/10)+27.8*COS(1.899 + 6279.55*L290/10)+23.9*COS(4.996 + 5856.48*L290/10)+20.3*COS(4.653 + 2146.165*L290/10))/100000000 + (103019*COS(1.10749 + 6283.07585*L290/10) +1721*COS(1.0644 + 12566.1517*L290/10) +702*COS(3.142 + 0*L290/10) +32*COS(1.02 + 18849.23*L290/10) +31*COS(2.84 + 5507.55*L290/10) +25*COS(1.32 + 5223.69*L290/10) +18*COS(1.42 + 1577.34*L290/10) +10*COS(5.91 + 10977.08*L290/10) +9*COS(1.42 + 6275.96*L290/10) +9*COS(0.27 + 5486.78*L290/10))*L290/1000000000  + (4359*COS(5.7846 + 6283.0758*L290/10)*L290^2+124*COS(5.579 + 12566.152*L290/10)*L290^2)/10000000000</f>
        <v>0.996885915550178</v>
      </c>
      <c r="AE290" s="10" t="n">
        <f aca="false">2*959.63/AD290</f>
        <v>1925.25540792776</v>
      </c>
      <c r="AF290" s="0"/>
      <c r="AG290" s="0"/>
    </row>
    <row r="291" customFormat="false" ht="12.8" hidden="false" customHeight="false" outlineLevel="0" collapsed="false">
      <c r="D291" s="28" t="n">
        <f aca="false">K291-INT(275*E291/9)+IF($A$8="leap year",1,2)*INT((E291+9)/12)+30</f>
        <v>17</v>
      </c>
      <c r="E291" s="28" t="n">
        <f aca="false">IF(K291&lt;32,1,INT(9*(IF($A$8="leap year",1,2)+K291)/275+0.98))</f>
        <v>10</v>
      </c>
      <c r="F291" s="20" t="n">
        <f aca="false">ASIN(Y291)*180/PI()</f>
        <v>17.0873631992694</v>
      </c>
      <c r="G291" s="21" t="n">
        <f aca="false">F291+1.02/(TAN($A$10*(F291+10.3/(F291+5.11)))*60)</f>
        <v>17.1411121896433</v>
      </c>
      <c r="H291" s="21" t="n">
        <f aca="false">IF(X291&gt;180,AB291-180,AB291+180)</f>
        <v>230.801928380757</v>
      </c>
      <c r="I291" s="13" t="n">
        <f aca="false">IF(ABS(4*(N291-0.0057183-V291))&lt;20,4*(N291-0.0057183-V291),4*(N291-0.0057183-V291-360))</f>
        <v>14.6483288682346</v>
      </c>
      <c r="J291" s="29" t="n">
        <f aca="false">INT(365.25*(IF(E291&gt;2,$A$5,$A$5-1)+4716))+INT(30.6001*(IF(E291&lt;3,E291+12,E291)+1))+D291+$C$2/24+2-INT(IF(E291&gt;2,$A$5,$A$5-1)/100)+INT(INT(IF(E291&gt;2,$A$5,$A$5-1)/100)/4)-1524.5</f>
        <v>2459870.125</v>
      </c>
      <c r="K291" s="7" t="n">
        <v>290</v>
      </c>
      <c r="L291" s="30" t="n">
        <f aca="false">(J291-2451545)/36525</f>
        <v>0.227929500342231</v>
      </c>
      <c r="M291" s="6" t="n">
        <f aca="false">MOD(357.5291 + 35999.0503*L291 - 0.0001559*L291^2 - 0.00000048*L291^3,360)</f>
        <v>282.774639568875</v>
      </c>
      <c r="N291" s="6" t="n">
        <f aca="false">MOD(280.46645 + 36000.76983*L291 + 0.0003032*L291^2,360)</f>
        <v>206.10394503938</v>
      </c>
      <c r="O291" s="6" t="n">
        <f aca="false"> MOD((1.9146 - 0.004817*L291 - 0.000014*L291^2)*SIN(M291*$A$10) + (0.019993 - 0.000101*L291)*SIN(2*M291*$A$10) + 0.00029*SIN(3*M291*$A$10),360)</f>
        <v>358.125477660602</v>
      </c>
      <c r="P291" s="6" t="n">
        <f aca="false">MOD(N291+O291,360)</f>
        <v>204.229422699982</v>
      </c>
      <c r="Q291" s="31" t="n">
        <f aca="false">COS(P291*$A$10)</f>
        <v>-0.911909491014007</v>
      </c>
      <c r="R291" s="7" t="n">
        <f aca="false">COS((23.4393-46.815*L291/3600)*$A$10)*SIN(P291*$A$10)</f>
        <v>-0.376535143609403</v>
      </c>
      <c r="S291" s="7" t="n">
        <f aca="false">SIN((23.4393-46.815*L291/3600)*$A$10)*SIN(P291*$A$10)</f>
        <v>-0.163224893400548</v>
      </c>
      <c r="T291" s="31" t="n">
        <f aca="false">SQRT(1-S291^2)</f>
        <v>0.986588888126346</v>
      </c>
      <c r="U291" s="6" t="n">
        <f aca="false">ATAN(S291/T291)/$A$10</f>
        <v>-9.39413041522428</v>
      </c>
      <c r="V291" s="6" t="n">
        <f aca="false">IF(2*ATAN(R291/(Q291+T291))/$A$10&gt;0, 2*ATAN(R291/(Q291+T291))/$A$10, 2*ATAN(R291/(Q291+T291))/$A$10+360)</f>
        <v>202.436144522321</v>
      </c>
      <c r="W291" s="6" t="n">
        <f aca="false"> MOD(280.46061837 + 360.98564736629*(J291-2451545) + 0.000387933*L291^2 - L291^3/3871000010  + $B$7,360)</f>
        <v>251.098168808967</v>
      </c>
      <c r="X291" s="6" t="n">
        <f aca="false">IF(W291-V291&gt;0,W291-V291,W291-V291+360)</f>
        <v>48.6620242866455</v>
      </c>
      <c r="Y291" s="31" t="n">
        <f aca="false">SIN($A$10*$B$5)*SIN(U291*$A$10) +COS($A$10*$B$5)* COS(U291*$A$10)*COS(X291*$A$10)</f>
        <v>0.293829514320375</v>
      </c>
      <c r="Z291" s="6" t="n">
        <f aca="false">SIN($A$10*X291)</f>
        <v>0.750826518598468</v>
      </c>
      <c r="AA291" s="6" t="n">
        <f aca="false">COS($A$10*X291)*SIN($A$10*$B$5) - TAN($A$10*U291)*COS($A$10*$B$5)</f>
        <v>0.612317088071782</v>
      </c>
      <c r="AB291" s="6" t="n">
        <f aca="false">IF(OR(AND(Z291*AA291&gt;0), AND(Z291&lt;0,AA291&gt;0)), MOD(ATAN2(AA291,Z291)/$A$10+360,360),  ATAN2(AA291,Z291)/$A$10)</f>
        <v>50.8019283807568</v>
      </c>
      <c r="AC291" s="16" t="n">
        <f aca="false">P291-P290</f>
        <v>0.992015509933481</v>
      </c>
      <c r="AD291" s="17" t="n">
        <f aca="false">(100013989+1670700*COS(3.0984635 + 6283.07585*L291/10)+13956*COS(3.05525 + 12566.1517*L291/10)+3084*COS(5.1985 + 77713.7715*L291/10) +1628*COS(1.1739 + 5753.3849*L291/10)+1576*COS(2.8469 + 7860.4194*L291/10)+925*COS(5.453 + 11506.77*L291/10)+542*COS(4.564 + 3930.21*L291/10)+472*COS(3.661 + 5884.927*L291/10)+346*COS(0.964 + 5507.553*L291/10)+329*COS(5.9 + 5223.694*L291/10)+307*COS(0.299 + 5573.143*L291/10)+243*COS(4.273 + 11790.629*L291/10)+212*COS(5.847 + 1577.344*L291/10)+186*COS(5.022 + 10977.079*L291/10)+175*COS(3.012 + 18849.228*L291/10)+110*COS(5.055 + 5486.778*L291/10)+98*COS(0.89 + 6069.78*L291/10)+86*COS(5.69 + 15720.84*L291/10)+86*COS(1.27 + 161000.69*L291/10)+65*COS(0.27 + 17260.15*L291/10)+63*COS(0.92 + 529.69*L291/10)+57*COS(2.01 + 83996.85*L291/10)+56*COS(5.24 + 71430.7*L291/10)+49*COS(3.25 + 2544.31*L291/10)+47*COS(2.58 + 775.52*L291/10)+45*COS(5.54 + 9437.76*L291/10)+43*COS(6.01 + 6275.96*L291/10)+39*COS(5.36 + 4694*L291/10)+38*COS(2.39 + 8827.39*L291/10)+37*COS(0.83 + 19651.05*L291/10)+37*COS(4.9 + 12139.55*L291/10)+36*COS(1.67 + 12036.46*L291/10)+35*COS(1.84 + 2942.46*L291/10)+33*COS(0.24 + 7084.9*L291/10)+32*COS(0.18 + 5088.63*L291/10)+32*COS(1.78 + 398.15*L291/10)+28*COS(1.21 + 6286.6*L291/10)+28*COS(1.9 + 6279.55*L291/10)+26*COS(4.59 + 10447.39*L291/10) +24.6*COS(3.787 + 8429.241*L291/10)+23.6*COS(0.269 + 796.3*L291/10)+27.8*COS(1.899 + 6279.55*L291/10)+23.9*COS(4.996 + 5856.48*L291/10)+20.3*COS(4.653 + 2146.165*L291/10))/100000000 + (103019*COS(1.10749 + 6283.07585*L291/10) +1721*COS(1.0644 + 12566.1517*L291/10) +702*COS(3.142 + 0*L291/10) +32*COS(1.02 + 18849.23*L291/10) +31*COS(2.84 + 5507.55*L291/10) +25*COS(1.32 + 5223.69*L291/10) +18*COS(1.42 + 1577.34*L291/10) +10*COS(5.91 + 10977.08*L291/10) +9*COS(1.42 + 6275.96*L291/10) +9*COS(0.27 + 5486.78*L291/10))*L291/1000000000  + (4359*COS(5.7846 + 6283.0758*L291/10)*L291^2+124*COS(5.579 + 12566.152*L291/10)*L291^2)/10000000000</f>
        <v>0.99660970225549</v>
      </c>
      <c r="AE291" s="10" t="n">
        <f aca="false">2*959.63/AD291</f>
        <v>1925.78899809665</v>
      </c>
      <c r="AF291" s="0"/>
      <c r="AG291" s="0"/>
    </row>
    <row r="292" customFormat="false" ht="12.8" hidden="false" customHeight="false" outlineLevel="0" collapsed="false">
      <c r="D292" s="28" t="n">
        <f aca="false">K292-INT(275*E292/9)+IF($A$8="leap year",1,2)*INT((E292+9)/12)+30</f>
        <v>18</v>
      </c>
      <c r="E292" s="28" t="n">
        <f aca="false">IF(K292&lt;32,1,INT(9*(IF($A$8="leap year",1,2)+K292)/275+0.98))</f>
        <v>10</v>
      </c>
      <c r="F292" s="20" t="n">
        <f aca="false">ASIN(Y292)*180/PI()</f>
        <v>16.7490180055606</v>
      </c>
      <c r="G292" s="21" t="n">
        <f aca="false">F292+1.02/(TAN($A$10*(F292+10.3/(F292+5.11)))*60)</f>
        <v>16.8038676033644</v>
      </c>
      <c r="H292" s="21" t="n">
        <f aca="false">IF(X292&gt;180,AB292-180,AB292+180)</f>
        <v>230.65374155529</v>
      </c>
      <c r="I292" s="13" t="n">
        <f aca="false">IF(ABS(4*(N292-0.0057183-V292))&lt;20,4*(N292-0.0057183-V292),4*(N292-0.0057183-V292-360))</f>
        <v>14.8444518897339</v>
      </c>
      <c r="J292" s="29" t="n">
        <f aca="false">INT(365.25*(IF(E292&gt;2,$A$5,$A$5-1)+4716))+INT(30.6001*(IF(E292&lt;3,E292+12,E292)+1))+D292+$C$2/24+2-INT(IF(E292&gt;2,$A$5,$A$5-1)/100)+INT(INT(IF(E292&gt;2,$A$5,$A$5-1)/100)/4)-1524.5</f>
        <v>2459871.125</v>
      </c>
      <c r="K292" s="7" t="n">
        <v>291</v>
      </c>
      <c r="L292" s="30" t="n">
        <f aca="false">(J292-2451545)/36525</f>
        <v>0.227956878850103</v>
      </c>
      <c r="M292" s="6" t="n">
        <f aca="false">MOD(357.5291 + 35999.0503*L292 - 0.0001559*L292^2 - 0.00000048*L292^3,360)</f>
        <v>283.760239848925</v>
      </c>
      <c r="N292" s="6" t="n">
        <f aca="false">MOD(280.46645 + 36000.76983*L292 + 0.0003032*L292^2,360)</f>
        <v>207.089592403328</v>
      </c>
      <c r="O292" s="6" t="n">
        <f aca="false"> MOD((1.9146 - 0.004817*L292 - 0.000014*L292^2)*SIN(M292*$A$10) + (0.019993 - 0.000101*L292)*SIN(2*M292*$A$10) + 0.00029*SIN(3*M292*$A$10),360)</f>
        <v>358.1324075842</v>
      </c>
      <c r="P292" s="6" t="n">
        <f aca="false">MOD(N292+O292,360)</f>
        <v>205.221999987528</v>
      </c>
      <c r="Q292" s="31" t="n">
        <f aca="false">COS(P292*$A$10)</f>
        <v>-0.90466349834974</v>
      </c>
      <c r="R292" s="7" t="n">
        <f aca="false">COS((23.4393-46.815*L292/3600)*$A$10)*SIN(P292*$A$10)</f>
        <v>-0.390972335990031</v>
      </c>
      <c r="S292" s="7" t="n">
        <f aca="false">SIN((23.4393-46.815*L292/3600)*$A$10)*SIN(P292*$A$10)</f>
        <v>-0.169483294882146</v>
      </c>
      <c r="T292" s="31" t="n">
        <f aca="false">SQRT(1-S292^2)</f>
        <v>0.985533060204421</v>
      </c>
      <c r="U292" s="6" t="n">
        <f aca="false">ATAN(S292/T292)/$A$10</f>
        <v>-9.7577780973451</v>
      </c>
      <c r="V292" s="6" t="n">
        <f aca="false">IF(2*ATAN(R292/(Q292+T292))/$A$10&gt;0, 2*ATAN(R292/(Q292+T292))/$A$10, 2*ATAN(R292/(Q292+T292))/$A$10+360)</f>
        <v>203.372761130895</v>
      </c>
      <c r="W292" s="6" t="n">
        <f aca="false"> MOD(280.46061837 + 360.98564736629*(J292-2451545) + 0.000387933*L292^2 - L292^3/3871000010  + $B$7,360)</f>
        <v>252.083816180006</v>
      </c>
      <c r="X292" s="6" t="n">
        <f aca="false">IF(W292-V292&gt;0,W292-V292,W292-V292+360)</f>
        <v>48.7110550491107</v>
      </c>
      <c r="Y292" s="31" t="n">
        <f aca="false">SIN($A$10*$B$5)*SIN(U292*$A$10) +COS($A$10*$B$5)* COS(U292*$A$10)*COS(X292*$A$10)</f>
        <v>0.288179856241541</v>
      </c>
      <c r="Z292" s="6" t="n">
        <f aca="false">SIN($A$10*X292)</f>
        <v>0.751391464864241</v>
      </c>
      <c r="AA292" s="6" t="n">
        <f aca="false">COS($A$10*X292)*SIN($A$10*$B$5) - TAN($A$10*U292)*COS($A$10*$B$5)</f>
        <v>0.61602051073373</v>
      </c>
      <c r="AB292" s="6" t="n">
        <f aca="false">IF(OR(AND(Z292*AA292&gt;0), AND(Z292&lt;0,AA292&gt;0)), MOD(ATAN2(AA292,Z292)/$A$10+360,360),  ATAN2(AA292,Z292)/$A$10)</f>
        <v>50.6537415552899</v>
      </c>
      <c r="AC292" s="16" t="n">
        <f aca="false">P292-P291</f>
        <v>0.992577287546055</v>
      </c>
      <c r="AD292" s="17" t="n">
        <f aca="false">(100013989+1670700*COS(3.0984635 + 6283.07585*L292/10)+13956*COS(3.05525 + 12566.1517*L292/10)+3084*COS(5.1985 + 77713.7715*L292/10) +1628*COS(1.1739 + 5753.3849*L292/10)+1576*COS(2.8469 + 7860.4194*L292/10)+925*COS(5.453 + 11506.77*L292/10)+542*COS(4.564 + 3930.21*L292/10)+472*COS(3.661 + 5884.927*L292/10)+346*COS(0.964 + 5507.553*L292/10)+329*COS(5.9 + 5223.694*L292/10)+307*COS(0.299 + 5573.143*L292/10)+243*COS(4.273 + 11790.629*L292/10)+212*COS(5.847 + 1577.344*L292/10)+186*COS(5.022 + 10977.079*L292/10)+175*COS(3.012 + 18849.228*L292/10)+110*COS(5.055 + 5486.778*L292/10)+98*COS(0.89 + 6069.78*L292/10)+86*COS(5.69 + 15720.84*L292/10)+86*COS(1.27 + 161000.69*L292/10)+65*COS(0.27 + 17260.15*L292/10)+63*COS(0.92 + 529.69*L292/10)+57*COS(2.01 + 83996.85*L292/10)+56*COS(5.24 + 71430.7*L292/10)+49*COS(3.25 + 2544.31*L292/10)+47*COS(2.58 + 775.52*L292/10)+45*COS(5.54 + 9437.76*L292/10)+43*COS(6.01 + 6275.96*L292/10)+39*COS(5.36 + 4694*L292/10)+38*COS(2.39 + 8827.39*L292/10)+37*COS(0.83 + 19651.05*L292/10)+37*COS(4.9 + 12139.55*L292/10)+36*COS(1.67 + 12036.46*L292/10)+35*COS(1.84 + 2942.46*L292/10)+33*COS(0.24 + 7084.9*L292/10)+32*COS(0.18 + 5088.63*L292/10)+32*COS(1.78 + 398.15*L292/10)+28*COS(1.21 + 6286.6*L292/10)+28*COS(1.9 + 6279.55*L292/10)+26*COS(4.59 + 10447.39*L292/10) +24.6*COS(3.787 + 8429.241*L292/10)+23.6*COS(0.269 + 796.3*L292/10)+27.8*COS(1.899 + 6279.55*L292/10)+23.9*COS(4.996 + 5856.48*L292/10)+20.3*COS(4.653 + 2146.165*L292/10))/100000000 + (103019*COS(1.10749 + 6283.07585*L292/10) +1721*COS(1.0644 + 12566.1517*L292/10) +702*COS(3.142 + 0*L292/10) +32*COS(1.02 + 18849.23*L292/10) +31*COS(2.84 + 5507.55*L292/10) +25*COS(1.32 + 5223.69*L292/10) +18*COS(1.42 + 1577.34*L292/10) +10*COS(5.91 + 10977.08*L292/10) +9*COS(1.42 + 6275.96*L292/10) +9*COS(0.27 + 5486.78*L292/10))*L292/1000000000  + (4359*COS(5.7846 + 6283.0758*L292/10)*L292^2+124*COS(5.579 + 12566.152*L292/10)*L292^2)/10000000000</f>
        <v>0.996334440133305</v>
      </c>
      <c r="AE292" s="10" t="n">
        <f aca="false">2*959.63/AD292</f>
        <v>1926.32104511334</v>
      </c>
      <c r="AF292" s="0"/>
      <c r="AG292" s="0"/>
    </row>
    <row r="293" customFormat="false" ht="12.8" hidden="false" customHeight="false" outlineLevel="0" collapsed="false">
      <c r="D293" s="28" t="n">
        <f aca="false">K293-INT(275*E293/9)+IF($A$8="leap year",1,2)*INT((E293+9)/12)+30</f>
        <v>19</v>
      </c>
      <c r="E293" s="28" t="n">
        <f aca="false">IF(K293&lt;32,1,INT(9*(IF($A$8="leap year",1,2)+K293)/275+0.98))</f>
        <v>10</v>
      </c>
      <c r="F293" s="20" t="n">
        <f aca="false">ASIN(Y293)*180/PI()</f>
        <v>16.4139276888359</v>
      </c>
      <c r="G293" s="21" t="n">
        <f aca="false">F293+1.02/(TAN($A$10*(F293+10.3/(F293+5.11)))*60)</f>
        <v>16.4699077445543</v>
      </c>
      <c r="H293" s="21" t="n">
        <f aca="false">IF(X293&gt;180,AB293-180,AB293+180)</f>
        <v>230.504943288033</v>
      </c>
      <c r="I293" s="13" t="n">
        <f aca="false">IF(ABS(4*(N293-0.0057183-V293))&lt;20,4*(N293-0.0057183-V293),4*(N293-0.0057183-V293-360))</f>
        <v>15.0302949619759</v>
      </c>
      <c r="J293" s="29" t="n">
        <f aca="false">INT(365.25*(IF(E293&gt;2,$A$5,$A$5-1)+4716))+INT(30.6001*(IF(E293&lt;3,E293+12,E293)+1))+D293+$C$2/24+2-INT(IF(E293&gt;2,$A$5,$A$5-1)/100)+INT(INT(IF(E293&gt;2,$A$5,$A$5-1)/100)/4)-1524.5</f>
        <v>2459872.125</v>
      </c>
      <c r="K293" s="7" t="n">
        <v>292</v>
      </c>
      <c r="L293" s="30" t="n">
        <f aca="false">(J293-2451545)/36525</f>
        <v>0.227984257357974</v>
      </c>
      <c r="M293" s="6" t="n">
        <f aca="false">MOD(357.5291 + 35999.0503*L293 - 0.0001559*L293^2 - 0.00000048*L293^3,360)</f>
        <v>284.745840128977</v>
      </c>
      <c r="N293" s="6" t="n">
        <f aca="false">MOD(280.46645 + 36000.76983*L293 + 0.0003032*L293^2,360)</f>
        <v>208.075239767277</v>
      </c>
      <c r="O293" s="6" t="n">
        <f aca="false"> MOD((1.9146 - 0.004817*L293 - 0.000014*L293^2)*SIN(M293*$A$10) + (0.019993 - 0.000101*L293)*SIN(2*M293*$A$10) + 0.00029*SIN(3*M293*$A$10),360)</f>
        <v>358.139897803</v>
      </c>
      <c r="P293" s="6" t="n">
        <f aca="false">MOD(N293+O293,360)</f>
        <v>206.215137570276</v>
      </c>
      <c r="Q293" s="31" t="n">
        <f aca="false">COS(P293*$A$10)</f>
        <v>-0.897141692319041</v>
      </c>
      <c r="R293" s="7" t="n">
        <f aca="false">COS((23.4393-46.815*L293/3600)*$A$10)*SIN(P293*$A$10)</f>
        <v>-0.405300245284504</v>
      </c>
      <c r="S293" s="7" t="n">
        <f aca="false">SIN((23.4393-46.815*L293/3600)*$A$10)*SIN(P293*$A$10)</f>
        <v>-0.175694322831582</v>
      </c>
      <c r="T293" s="31" t="n">
        <f aca="false">SQRT(1-S293^2)</f>
        <v>0.98444476987018</v>
      </c>
      <c r="U293" s="6" t="n">
        <f aca="false">ATAN(S293/T293)/$A$10</f>
        <v>-10.1190659284714</v>
      </c>
      <c r="V293" s="6" t="n">
        <f aca="false">IF(2*ATAN(R293/(Q293+T293))/$A$10&gt;0, 2*ATAN(R293/(Q293+T293))/$A$10, 2*ATAN(R293/(Q293+T293))/$A$10+360)</f>
        <v>204.311947726783</v>
      </c>
      <c r="W293" s="6" t="n">
        <f aca="false"> MOD(280.46061837 + 360.98564736629*(J293-2451545) + 0.000387933*L293^2 - L293^3/3871000010  + $B$7,360)</f>
        <v>253.069463551044</v>
      </c>
      <c r="X293" s="6" t="n">
        <f aca="false">IF(W293-V293&gt;0,W293-V293,W293-V293+360)</f>
        <v>48.7575158242616</v>
      </c>
      <c r="Y293" s="31" t="n">
        <f aca="false">SIN($A$10*$B$5)*SIN(U293*$A$10) +COS($A$10*$B$5)* COS(U293*$A$10)*COS(X293*$A$10)</f>
        <v>0.282574642403276</v>
      </c>
      <c r="Z293" s="6" t="n">
        <f aca="false">SIN($A$10*X293)</f>
        <v>0.751926291277336</v>
      </c>
      <c r="AA293" s="6" t="n">
        <f aca="false">COS($A$10*X293)*SIN($A$10*$B$5) - TAN($A$10*U293)*COS($A$10*$B$5)</f>
        <v>0.619731251773301</v>
      </c>
      <c r="AB293" s="6" t="n">
        <f aca="false">IF(OR(AND(Z293*AA293&gt;0), AND(Z293&lt;0,AA293&gt;0)), MOD(ATAN2(AA293,Z293)/$A$10+360,360),  ATAN2(AA293,Z293)/$A$10)</f>
        <v>50.5049432880326</v>
      </c>
      <c r="AC293" s="16" t="n">
        <f aca="false">P293-P292</f>
        <v>0.993137582748204</v>
      </c>
      <c r="AD293" s="17" t="n">
        <f aca="false">(100013989+1670700*COS(3.0984635 + 6283.07585*L293/10)+13956*COS(3.05525 + 12566.1517*L293/10)+3084*COS(5.1985 + 77713.7715*L293/10) +1628*COS(1.1739 + 5753.3849*L293/10)+1576*COS(2.8469 + 7860.4194*L293/10)+925*COS(5.453 + 11506.77*L293/10)+542*COS(4.564 + 3930.21*L293/10)+472*COS(3.661 + 5884.927*L293/10)+346*COS(0.964 + 5507.553*L293/10)+329*COS(5.9 + 5223.694*L293/10)+307*COS(0.299 + 5573.143*L293/10)+243*COS(4.273 + 11790.629*L293/10)+212*COS(5.847 + 1577.344*L293/10)+186*COS(5.022 + 10977.079*L293/10)+175*COS(3.012 + 18849.228*L293/10)+110*COS(5.055 + 5486.778*L293/10)+98*COS(0.89 + 6069.78*L293/10)+86*COS(5.69 + 15720.84*L293/10)+86*COS(1.27 + 161000.69*L293/10)+65*COS(0.27 + 17260.15*L293/10)+63*COS(0.92 + 529.69*L293/10)+57*COS(2.01 + 83996.85*L293/10)+56*COS(5.24 + 71430.7*L293/10)+49*COS(3.25 + 2544.31*L293/10)+47*COS(2.58 + 775.52*L293/10)+45*COS(5.54 + 9437.76*L293/10)+43*COS(6.01 + 6275.96*L293/10)+39*COS(5.36 + 4694*L293/10)+38*COS(2.39 + 8827.39*L293/10)+37*COS(0.83 + 19651.05*L293/10)+37*COS(4.9 + 12139.55*L293/10)+36*COS(1.67 + 12036.46*L293/10)+35*COS(1.84 + 2942.46*L293/10)+33*COS(0.24 + 7084.9*L293/10)+32*COS(0.18 + 5088.63*L293/10)+32*COS(1.78 + 398.15*L293/10)+28*COS(1.21 + 6286.6*L293/10)+28*COS(1.9 + 6279.55*L293/10)+26*COS(4.59 + 10447.39*L293/10) +24.6*COS(3.787 + 8429.241*L293/10)+23.6*COS(0.269 + 796.3*L293/10)+27.8*COS(1.899 + 6279.55*L293/10)+23.9*COS(4.996 + 5856.48*L293/10)+20.3*COS(4.653 + 2146.165*L293/10))/100000000 + (103019*COS(1.10749 + 6283.07585*L293/10) +1721*COS(1.0644 + 12566.1517*L293/10) +702*COS(3.142 + 0*L293/10) +32*COS(1.02 + 18849.23*L293/10) +31*COS(2.84 + 5507.55*L293/10) +25*COS(1.32 + 5223.69*L293/10) +18*COS(1.42 + 1577.34*L293/10) +10*COS(5.91 + 10977.08*L293/10) +9*COS(1.42 + 6275.96*L293/10) +9*COS(0.27 + 5486.78*L293/10))*L293/1000000000  + (4359*COS(5.7846 + 6283.0758*L293/10)*L293^2+124*COS(5.579 + 12566.152*L293/10)*L293^2)/10000000000</f>
        <v>0.996059990537949</v>
      </c>
      <c r="AE293" s="10" t="n">
        <f aca="false">2*959.63/AD293</f>
        <v>1926.85181438063</v>
      </c>
      <c r="AF293" s="0"/>
      <c r="AG293" s="0"/>
    </row>
    <row r="294" customFormat="false" ht="12.8" hidden="false" customHeight="false" outlineLevel="0" collapsed="false">
      <c r="D294" s="28" t="n">
        <f aca="false">K294-INT(275*E294/9)+IF($A$8="leap year",1,2)*INT((E294+9)/12)+30</f>
        <v>20</v>
      </c>
      <c r="E294" s="28" t="n">
        <f aca="false">IF(K294&lt;32,1,INT(9*(IF($A$8="leap year",1,2)+K294)/275+0.98))</f>
        <v>10</v>
      </c>
      <c r="F294" s="20" t="n">
        <f aca="false">ASIN(Y294)*180/PI()</f>
        <v>16.0822174105656</v>
      </c>
      <c r="G294" s="21" t="n">
        <f aca="false">F294+1.02/(TAN($A$10*(F294+10.3/(F294+5.11)))*60)</f>
        <v>16.1393584313765</v>
      </c>
      <c r="H294" s="21" t="n">
        <f aca="false">IF(X294&gt;180,AB294-180,AB294+180)</f>
        <v>230.355520583128</v>
      </c>
      <c r="I294" s="13" t="n">
        <f aca="false">IF(ABS(4*(N294-0.0057183-V294))&lt;20,4*(N294-0.0057183-V294),4*(N294-0.0057183-V294-360))</f>
        <v>15.2055842339901</v>
      </c>
      <c r="J294" s="29" t="n">
        <f aca="false">INT(365.25*(IF(E294&gt;2,$A$5,$A$5-1)+4716))+INT(30.6001*(IF(E294&lt;3,E294+12,E294)+1))+D294+$C$2/24+2-INT(IF(E294&gt;2,$A$5,$A$5-1)/100)+INT(INT(IF(E294&gt;2,$A$5,$A$5-1)/100)/4)-1524.5</f>
        <v>2459873.125</v>
      </c>
      <c r="K294" s="7" t="n">
        <v>293</v>
      </c>
      <c r="L294" s="30" t="n">
        <f aca="false">(J294-2451545)/36525</f>
        <v>0.228011635865845</v>
      </c>
      <c r="M294" s="6" t="n">
        <f aca="false">MOD(357.5291 + 35999.0503*L294 - 0.0001559*L294^2 - 0.00000048*L294^3,360)</f>
        <v>285.731440409027</v>
      </c>
      <c r="N294" s="6" t="n">
        <f aca="false">MOD(280.46645 + 36000.76983*L294 + 0.0003032*L294^2,360)</f>
        <v>209.060887131227</v>
      </c>
      <c r="O294" s="6" t="n">
        <f aca="false"> MOD((1.9146 - 0.004817*L294 - 0.000014*L294^2)*SIN(M294*$A$10) + (0.019993 - 0.000101*L294)*SIN(2*M294*$A$10) + 0.00029*SIN(3*M294*$A$10),360)</f>
        <v>358.147946660479</v>
      </c>
      <c r="P294" s="6" t="n">
        <f aca="false">MOD(N294+O294,360)</f>
        <v>207.208833791706</v>
      </c>
      <c r="Q294" s="31" t="n">
        <f aca="false">COS(P294*$A$10)</f>
        <v>-0.889345887933034</v>
      </c>
      <c r="R294" s="7" t="n">
        <f aca="false">COS((23.4393-46.815*L294/3600)*$A$10)*SIN(P294*$A$10)</f>
        <v>-0.419514340730428</v>
      </c>
      <c r="S294" s="7" t="n">
        <f aca="false">SIN((23.4393-46.815*L294/3600)*$A$10)*SIN(P294*$A$10)</f>
        <v>-0.181856013203076</v>
      </c>
      <c r="T294" s="31" t="n">
        <f aca="false">SQRT(1-S294^2)</f>
        <v>0.98332517025747</v>
      </c>
      <c r="U294" s="6" t="n">
        <f aca="false">ATAN(S294/T294)/$A$10</f>
        <v>-10.4778860241569</v>
      </c>
      <c r="V294" s="6" t="n">
        <f aca="false">IF(2*ATAN(R294/(Q294+T294))/$A$10&gt;0, 2*ATAN(R294/(Q294+T294))/$A$10, 2*ATAN(R294/(Q294+T294))/$A$10+360)</f>
        <v>205.253772772729</v>
      </c>
      <c r="W294" s="6" t="n">
        <f aca="false"> MOD(280.46061837 + 360.98564736629*(J294-2451545) + 0.000387933*L294^2 - L294^3/3871000010  + $B$7,360)</f>
        <v>254.055110922083</v>
      </c>
      <c r="X294" s="6" t="n">
        <f aca="false">IF(W294-V294&gt;0,W294-V294,W294-V294+360)</f>
        <v>48.8013381493538</v>
      </c>
      <c r="Y294" s="31" t="n">
        <f aca="false">SIN($A$10*$B$5)*SIN(U294*$A$10) +COS($A$10*$B$5)* COS(U294*$A$10)*COS(X294*$A$10)</f>
        <v>0.277016447983094</v>
      </c>
      <c r="Z294" s="6" t="n">
        <f aca="false">SIN($A$10*X294)</f>
        <v>0.752430292456701</v>
      </c>
      <c r="AA294" s="6" t="n">
        <f aca="false">COS($A$10*X294)*SIN($A$10*$B$5) - TAN($A$10*U294)*COS($A$10*$B$5)</f>
        <v>0.623448985577057</v>
      </c>
      <c r="AB294" s="6" t="n">
        <f aca="false">IF(OR(AND(Z294*AA294&gt;0), AND(Z294&lt;0,AA294&gt;0)), MOD(ATAN2(AA294,Z294)/$A$10+360,360),  ATAN2(AA294,Z294)/$A$10)</f>
        <v>50.3555205831279</v>
      </c>
      <c r="AC294" s="16" t="n">
        <f aca="false">P294-P293</f>
        <v>0.993696221429673</v>
      </c>
      <c r="AD294" s="17" t="n">
        <f aca="false">(100013989+1670700*COS(3.0984635 + 6283.07585*L294/10)+13956*COS(3.05525 + 12566.1517*L294/10)+3084*COS(5.1985 + 77713.7715*L294/10) +1628*COS(1.1739 + 5753.3849*L294/10)+1576*COS(2.8469 + 7860.4194*L294/10)+925*COS(5.453 + 11506.77*L294/10)+542*COS(4.564 + 3930.21*L294/10)+472*COS(3.661 + 5884.927*L294/10)+346*COS(0.964 + 5507.553*L294/10)+329*COS(5.9 + 5223.694*L294/10)+307*COS(0.299 + 5573.143*L294/10)+243*COS(4.273 + 11790.629*L294/10)+212*COS(5.847 + 1577.344*L294/10)+186*COS(5.022 + 10977.079*L294/10)+175*COS(3.012 + 18849.228*L294/10)+110*COS(5.055 + 5486.778*L294/10)+98*COS(0.89 + 6069.78*L294/10)+86*COS(5.69 + 15720.84*L294/10)+86*COS(1.27 + 161000.69*L294/10)+65*COS(0.27 + 17260.15*L294/10)+63*COS(0.92 + 529.69*L294/10)+57*COS(2.01 + 83996.85*L294/10)+56*COS(5.24 + 71430.7*L294/10)+49*COS(3.25 + 2544.31*L294/10)+47*COS(2.58 + 775.52*L294/10)+45*COS(5.54 + 9437.76*L294/10)+43*COS(6.01 + 6275.96*L294/10)+39*COS(5.36 + 4694*L294/10)+38*COS(2.39 + 8827.39*L294/10)+37*COS(0.83 + 19651.05*L294/10)+37*COS(4.9 + 12139.55*L294/10)+36*COS(1.67 + 12036.46*L294/10)+35*COS(1.84 + 2942.46*L294/10)+33*COS(0.24 + 7084.9*L294/10)+32*COS(0.18 + 5088.63*L294/10)+32*COS(1.78 + 398.15*L294/10)+28*COS(1.21 + 6286.6*L294/10)+28*COS(1.9 + 6279.55*L294/10)+26*COS(4.59 + 10447.39*L294/10) +24.6*COS(3.787 + 8429.241*L294/10)+23.6*COS(0.269 + 796.3*L294/10)+27.8*COS(1.899 + 6279.55*L294/10)+23.9*COS(4.996 + 5856.48*L294/10)+20.3*COS(4.653 + 2146.165*L294/10))/100000000 + (103019*COS(1.10749 + 6283.07585*L294/10) +1721*COS(1.0644 + 12566.1517*L294/10) +702*COS(3.142 + 0*L294/10) +32*COS(1.02 + 18849.23*L294/10) +31*COS(2.84 + 5507.55*L294/10) +25*COS(1.32 + 5223.69*L294/10) +18*COS(1.42 + 1577.34*L294/10) +10*COS(5.91 + 10977.08*L294/10) +9*COS(1.42 + 6275.96*L294/10) +9*COS(0.27 + 5486.78*L294/10))*L294/1000000000  + (4359*COS(5.7846 + 6283.0758*L294/10)*L294^2+124*COS(5.579 + 12566.152*L294/10)*L294^2)/10000000000</f>
        <v>0.995786213924666</v>
      </c>
      <c r="AE294" s="10" t="n">
        <f aca="false">2*959.63/AD294</f>
        <v>1927.38157363685</v>
      </c>
      <c r="AF294" s="0"/>
      <c r="AG294" s="0"/>
    </row>
    <row r="295" customFormat="false" ht="12.8" hidden="false" customHeight="false" outlineLevel="0" collapsed="false">
      <c r="D295" s="28" t="n">
        <f aca="false">K295-INT(275*E295/9)+IF($A$8="leap year",1,2)*INT((E295+9)/12)+30</f>
        <v>21</v>
      </c>
      <c r="E295" s="28" t="n">
        <f aca="false">IF(K295&lt;32,1,INT(9*(IF($A$8="leap year",1,2)+K295)/275+0.98))</f>
        <v>10</v>
      </c>
      <c r="F295" s="20" t="n">
        <f aca="false">ASIN(Y295)*180/PI()</f>
        <v>15.7540115758501</v>
      </c>
      <c r="G295" s="21" t="n">
        <f aca="false">F295+1.02/(TAN($A$10*(F295+10.3/(F295+5.11)))*60)</f>
        <v>15.8123447081433</v>
      </c>
      <c r="H295" s="21" t="n">
        <f aca="false">IF(X295&gt;180,AB295-180,AB295+180)</f>
        <v>230.205462843142</v>
      </c>
      <c r="I295" s="13" t="n">
        <f aca="false">IF(ABS(4*(N295-0.0057183-V295))&lt;20,4*(N295-0.0057183-V295),4*(N295-0.0057183-V295-360))</f>
        <v>15.3700525433735</v>
      </c>
      <c r="J295" s="29" t="n">
        <f aca="false">INT(365.25*(IF(E295&gt;2,$A$5,$A$5-1)+4716))+INT(30.6001*(IF(E295&lt;3,E295+12,E295)+1))+D295+$C$2/24+2-INT(IF(E295&gt;2,$A$5,$A$5-1)/100)+INT(INT(IF(E295&gt;2,$A$5,$A$5-1)/100)/4)-1524.5</f>
        <v>2459874.125</v>
      </c>
      <c r="K295" s="7" t="n">
        <v>294</v>
      </c>
      <c r="L295" s="30" t="n">
        <f aca="false">(J295-2451545)/36525</f>
        <v>0.228039014373717</v>
      </c>
      <c r="M295" s="6" t="n">
        <f aca="false">MOD(357.5291 + 35999.0503*L295 - 0.0001559*L295^2 - 0.00000048*L295^3,360)</f>
        <v>286.717040689076</v>
      </c>
      <c r="N295" s="6" t="n">
        <f aca="false">MOD(280.46645 + 36000.76983*L295 + 0.0003032*L295^2,360)</f>
        <v>210.046534495177</v>
      </c>
      <c r="O295" s="6" t="n">
        <f aca="false"> MOD((1.9146 - 0.004817*L295 - 0.000014*L295^2)*SIN(M295*$A$10) + (0.019993 - 0.000101*L295)*SIN(2*M295*$A$10) + 0.00029*SIN(3*M295*$A$10),360)</f>
        <v>358.156552325796</v>
      </c>
      <c r="P295" s="6" t="n">
        <f aca="false">MOD(N295+O295,360)</f>
        <v>208.203086820973</v>
      </c>
      <c r="Q295" s="31" t="n">
        <f aca="false">COS(P295*$A$10)</f>
        <v>-0.881277992024039</v>
      </c>
      <c r="R295" s="7" t="n">
        <f aca="false">COS((23.4393-46.815*L295/3600)*$A$10)*SIN(P295*$A$10)</f>
        <v>-0.433610111954307</v>
      </c>
      <c r="S295" s="7" t="n">
        <f aca="false">SIN((23.4393-46.815*L295/3600)*$A$10)*SIN(P295*$A$10)</f>
        <v>-0.187966410789402</v>
      </c>
      <c r="T295" s="31" t="n">
        <f aca="false">SQRT(1-S295^2)</f>
        <v>0.982175457041638</v>
      </c>
      <c r="U295" s="6" t="n">
        <f aca="false">ATAN(S295/T295)/$A$10</f>
        <v>-10.8341299857269</v>
      </c>
      <c r="V295" s="6" t="n">
        <f aca="false">IF(2*ATAN(R295/(Q295+T295))/$A$10&gt;0, 2*ATAN(R295/(Q295+T295))/$A$10, 2*ATAN(R295/(Q295+T295))/$A$10+360)</f>
        <v>206.198303059334</v>
      </c>
      <c r="W295" s="6" t="n">
        <f aca="false"> MOD(280.46061837 + 360.98564736629*(J295-2451545) + 0.000387933*L295^2 - L295^3/3871000010  + $B$7,360)</f>
        <v>255.040758293588</v>
      </c>
      <c r="X295" s="6" t="n">
        <f aca="false">IF(W295-V295&gt;0,W295-V295,W295-V295+360)</f>
        <v>48.8424552342539</v>
      </c>
      <c r="Y295" s="31" t="n">
        <f aca="false">SIN($A$10*$B$5)*SIN(U295*$A$10) +COS($A$10*$B$5)* COS(U295*$A$10)*COS(X295*$A$10)</f>
        <v>0.271507835702096</v>
      </c>
      <c r="Z295" s="6" t="n">
        <f aca="false">SIN($A$10*X295)</f>
        <v>0.752902780394055</v>
      </c>
      <c r="AA295" s="6" t="n">
        <f aca="false">COS($A$10*X295)*SIN($A$10*$B$5) - TAN($A$10*U295)*COS($A$10*$B$5)</f>
        <v>0.627173340683306</v>
      </c>
      <c r="AB295" s="6" t="n">
        <f aca="false">IF(OR(AND(Z295*AA295&gt;0), AND(Z295&lt;0,AA295&gt;0)), MOD(ATAN2(AA295,Z295)/$A$10+360,360),  ATAN2(AA295,Z295)/$A$10)</f>
        <v>50.2054628431424</v>
      </c>
      <c r="AC295" s="16" t="n">
        <f aca="false">P295-P294</f>
        <v>0.994253029266815</v>
      </c>
      <c r="AD295" s="17" t="n">
        <f aca="false">(100013989+1670700*COS(3.0984635 + 6283.07585*L295/10)+13956*COS(3.05525 + 12566.1517*L295/10)+3084*COS(5.1985 + 77713.7715*L295/10) +1628*COS(1.1739 + 5753.3849*L295/10)+1576*COS(2.8469 + 7860.4194*L295/10)+925*COS(5.453 + 11506.77*L295/10)+542*COS(4.564 + 3930.21*L295/10)+472*COS(3.661 + 5884.927*L295/10)+346*COS(0.964 + 5507.553*L295/10)+329*COS(5.9 + 5223.694*L295/10)+307*COS(0.299 + 5573.143*L295/10)+243*COS(4.273 + 11790.629*L295/10)+212*COS(5.847 + 1577.344*L295/10)+186*COS(5.022 + 10977.079*L295/10)+175*COS(3.012 + 18849.228*L295/10)+110*COS(5.055 + 5486.778*L295/10)+98*COS(0.89 + 6069.78*L295/10)+86*COS(5.69 + 15720.84*L295/10)+86*COS(1.27 + 161000.69*L295/10)+65*COS(0.27 + 17260.15*L295/10)+63*COS(0.92 + 529.69*L295/10)+57*COS(2.01 + 83996.85*L295/10)+56*COS(5.24 + 71430.7*L295/10)+49*COS(3.25 + 2544.31*L295/10)+47*COS(2.58 + 775.52*L295/10)+45*COS(5.54 + 9437.76*L295/10)+43*COS(6.01 + 6275.96*L295/10)+39*COS(5.36 + 4694*L295/10)+38*COS(2.39 + 8827.39*L295/10)+37*COS(0.83 + 19651.05*L295/10)+37*COS(4.9 + 12139.55*L295/10)+36*COS(1.67 + 12036.46*L295/10)+35*COS(1.84 + 2942.46*L295/10)+33*COS(0.24 + 7084.9*L295/10)+32*COS(0.18 + 5088.63*L295/10)+32*COS(1.78 + 398.15*L295/10)+28*COS(1.21 + 6286.6*L295/10)+28*COS(1.9 + 6279.55*L295/10)+26*COS(4.59 + 10447.39*L295/10) +24.6*COS(3.787 + 8429.241*L295/10)+23.6*COS(0.269 + 796.3*L295/10)+27.8*COS(1.899 + 6279.55*L295/10)+23.9*COS(4.996 + 5856.48*L295/10)+20.3*COS(4.653 + 2146.165*L295/10))/100000000 + (103019*COS(1.10749 + 6283.07585*L295/10) +1721*COS(1.0644 + 12566.1517*L295/10) +702*COS(3.142 + 0*L295/10) +32*COS(1.02 + 18849.23*L295/10) +31*COS(2.84 + 5507.55*L295/10) +25*COS(1.32 + 5223.69*L295/10) +18*COS(1.42 + 1577.34*L295/10) +10*COS(5.91 + 10977.08*L295/10) +9*COS(1.42 + 6275.96*L295/10) +9*COS(0.27 + 5486.78*L295/10))*L295/1000000000  + (4359*COS(5.7846 + 6283.0758*L295/10)*L295^2+124*COS(5.579 + 12566.152*L295/10)*L295^2)/10000000000</f>
        <v>0.995512971617714</v>
      </c>
      <c r="AE295" s="10" t="n">
        <f aca="false">2*959.63/AD295</f>
        <v>1927.91058953375</v>
      </c>
      <c r="AF295" s="0"/>
      <c r="AG295" s="0"/>
    </row>
    <row r="296" customFormat="false" ht="12.8" hidden="false" customHeight="false" outlineLevel="0" collapsed="false">
      <c r="D296" s="28" t="n">
        <f aca="false">K296-INT(275*E296/9)+IF($A$8="leap year",1,2)*INT((E296+9)/12)+30</f>
        <v>22</v>
      </c>
      <c r="E296" s="28" t="n">
        <f aca="false">IF(K296&lt;32,1,INT(9*(IF($A$8="leap year",1,2)+K296)/275+0.98))</f>
        <v>10</v>
      </c>
      <c r="F296" s="20" t="n">
        <f aca="false">ASIN(Y296)*180/PI()</f>
        <v>15.4294337775161</v>
      </c>
      <c r="G296" s="21" t="n">
        <f aca="false">F296+1.02/(TAN($A$10*(F296+10.3/(F296+5.11)))*60)</f>
        <v>15.4889907843841</v>
      </c>
      <c r="H296" s="21" t="n">
        <f aca="false">IF(X296&gt;180,AB296-180,AB296+180)</f>
        <v>230.054761923021</v>
      </c>
      <c r="I296" s="13" t="n">
        <f aca="false">IF(ABS(4*(N296-0.0057183-V296))&lt;20,4*(N296-0.0057183-V296),4*(N296-0.0057183-V296-360))</f>
        <v>15.5234397996745</v>
      </c>
      <c r="J296" s="29" t="n">
        <f aca="false">INT(365.25*(IF(E296&gt;2,$A$5,$A$5-1)+4716))+INT(30.6001*(IF(E296&lt;3,E296+12,E296)+1))+D296+$C$2/24+2-INT(IF(E296&gt;2,$A$5,$A$5-1)/100)+INT(INT(IF(E296&gt;2,$A$5,$A$5-1)/100)/4)-1524.5</f>
        <v>2459875.125</v>
      </c>
      <c r="K296" s="7" t="n">
        <v>295</v>
      </c>
      <c r="L296" s="30" t="n">
        <f aca="false">(J296-2451545)/36525</f>
        <v>0.228066392881588</v>
      </c>
      <c r="M296" s="6" t="n">
        <f aca="false">MOD(357.5291 + 35999.0503*L296 - 0.0001559*L296^2 - 0.00000048*L296^3,360)</f>
        <v>287.702640969128</v>
      </c>
      <c r="N296" s="6" t="n">
        <f aca="false">MOD(280.46645 + 36000.76983*L296 + 0.0003032*L296^2,360)</f>
        <v>211.032181859127</v>
      </c>
      <c r="O296" s="6" t="n">
        <f aca="false"> MOD((1.9146 - 0.004817*L296 - 0.000014*L296^2)*SIN(M296*$A$10) + (0.019993 - 0.000101*L296)*SIN(2*M296*$A$10) + 0.00029*SIN(3*M296*$A$10),360)</f>
        <v>358.16571279364</v>
      </c>
      <c r="P296" s="6" t="n">
        <f aca="false">MOD(N296+O296,360)</f>
        <v>209.197894652767</v>
      </c>
      <c r="Q296" s="31" t="n">
        <f aca="false">COS(P296*$A$10)</f>
        <v>-0.872940003201292</v>
      </c>
      <c r="R296" s="7" t="n">
        <f aca="false">COS((23.4393-46.815*L296/3600)*$A$10)*SIN(P296*$A$10)</f>
        <v>-0.447583070633546</v>
      </c>
      <c r="S296" s="7" t="n">
        <f aca="false">SIN((23.4393-46.815*L296/3600)*$A$10)*SIN(P296*$A$10)</f>
        <v>-0.19402356994235</v>
      </c>
      <c r="T296" s="31" t="n">
        <f aca="false">SQRT(1-S296^2)</f>
        <v>0.980996867633544</v>
      </c>
      <c r="U296" s="6" t="n">
        <f aca="false">ATAN(S296/T296)/$A$10</f>
        <v>-11.1876889165278</v>
      </c>
      <c r="V296" s="6" t="n">
        <f aca="false">IF(2*ATAN(R296/(Q296+T296))/$A$10&gt;0, 2*ATAN(R296/(Q296+T296))/$A$10, 2*ATAN(R296/(Q296+T296))/$A$10+360)</f>
        <v>207.145603609209</v>
      </c>
      <c r="W296" s="6" t="n">
        <f aca="false"> MOD(280.46061837 + 360.98564736629*(J296-2451545) + 0.000387933*L296^2 - L296^3/3871000010  + $B$7,360)</f>
        <v>256.026405664626</v>
      </c>
      <c r="X296" s="6" t="n">
        <f aca="false">IF(W296-V296&gt;0,W296-V296,W296-V296+360)</f>
        <v>48.8808020554178</v>
      </c>
      <c r="Y296" s="31" t="n">
        <f aca="false">SIN($A$10*$B$5)*SIN(U296*$A$10) +COS($A$10*$B$5)* COS(U296*$A$10)*COS(X296*$A$10)</f>
        <v>0.266051353976129</v>
      </c>
      <c r="Z296" s="6" t="n">
        <f aca="false">SIN($A$10*X296)</f>
        <v>0.753343085027749</v>
      </c>
      <c r="AA296" s="6" t="n">
        <f aca="false">COS($A$10*X296)*SIN($A$10*$B$5) - TAN($A$10*U296)*COS($A$10*$B$5)</f>
        <v>0.630903897930319</v>
      </c>
      <c r="AB296" s="6" t="n">
        <f aca="false">IF(OR(AND(Z296*AA296&gt;0), AND(Z296&lt;0,AA296&gt;0)), MOD(ATAN2(AA296,Z296)/$A$10+360,360),  ATAN2(AA296,Z296)/$A$10)</f>
        <v>50.0547619230213</v>
      </c>
      <c r="AC296" s="16" t="n">
        <f aca="false">P296-P295</f>
        <v>0.994807831794333</v>
      </c>
      <c r="AD296" s="17" t="n">
        <f aca="false">(100013989+1670700*COS(3.0984635 + 6283.07585*L296/10)+13956*COS(3.05525 + 12566.1517*L296/10)+3084*COS(5.1985 + 77713.7715*L296/10) +1628*COS(1.1739 + 5753.3849*L296/10)+1576*COS(2.8469 + 7860.4194*L296/10)+925*COS(5.453 + 11506.77*L296/10)+542*COS(4.564 + 3930.21*L296/10)+472*COS(3.661 + 5884.927*L296/10)+346*COS(0.964 + 5507.553*L296/10)+329*COS(5.9 + 5223.694*L296/10)+307*COS(0.299 + 5573.143*L296/10)+243*COS(4.273 + 11790.629*L296/10)+212*COS(5.847 + 1577.344*L296/10)+186*COS(5.022 + 10977.079*L296/10)+175*COS(3.012 + 18849.228*L296/10)+110*COS(5.055 + 5486.778*L296/10)+98*COS(0.89 + 6069.78*L296/10)+86*COS(5.69 + 15720.84*L296/10)+86*COS(1.27 + 161000.69*L296/10)+65*COS(0.27 + 17260.15*L296/10)+63*COS(0.92 + 529.69*L296/10)+57*COS(2.01 + 83996.85*L296/10)+56*COS(5.24 + 71430.7*L296/10)+49*COS(3.25 + 2544.31*L296/10)+47*COS(2.58 + 775.52*L296/10)+45*COS(5.54 + 9437.76*L296/10)+43*COS(6.01 + 6275.96*L296/10)+39*COS(5.36 + 4694*L296/10)+38*COS(2.39 + 8827.39*L296/10)+37*COS(0.83 + 19651.05*L296/10)+37*COS(4.9 + 12139.55*L296/10)+36*COS(1.67 + 12036.46*L296/10)+35*COS(1.84 + 2942.46*L296/10)+33*COS(0.24 + 7084.9*L296/10)+32*COS(0.18 + 5088.63*L296/10)+32*COS(1.78 + 398.15*L296/10)+28*COS(1.21 + 6286.6*L296/10)+28*COS(1.9 + 6279.55*L296/10)+26*COS(4.59 + 10447.39*L296/10) +24.6*COS(3.787 + 8429.241*L296/10)+23.6*COS(0.269 + 796.3*L296/10)+27.8*COS(1.899 + 6279.55*L296/10)+23.9*COS(4.996 + 5856.48*L296/10)+20.3*COS(4.653 + 2146.165*L296/10))/100000000 + (103019*COS(1.10749 + 6283.07585*L296/10) +1721*COS(1.0644 + 12566.1517*L296/10) +702*COS(3.142 + 0*L296/10) +32*COS(1.02 + 18849.23*L296/10) +31*COS(2.84 + 5507.55*L296/10) +25*COS(1.32 + 5223.69*L296/10) +18*COS(1.42 + 1577.34*L296/10) +10*COS(5.91 + 10977.08*L296/10) +9*COS(1.42 + 6275.96*L296/10) +9*COS(0.27 + 5486.78*L296/10))*L296/1000000000  + (4359*COS(5.7846 + 6283.0758*L296/10)*L296^2+124*COS(5.579 + 12566.152*L296/10)*L296^2)/10000000000</f>
        <v>0.995240131068563</v>
      </c>
      <c r="AE296" s="10" t="n">
        <f aca="false">2*959.63/AD296</f>
        <v>1928.43911744128</v>
      </c>
      <c r="AF296" s="0"/>
      <c r="AG296" s="0"/>
    </row>
    <row r="297" customFormat="false" ht="12.8" hidden="false" customHeight="false" outlineLevel="0" collapsed="false">
      <c r="D297" s="28" t="n">
        <f aca="false">K297-INT(275*E297/9)+IF($A$8="leap year",1,2)*INT((E297+9)/12)+30</f>
        <v>23</v>
      </c>
      <c r="E297" s="28" t="n">
        <f aca="false">IF(K297&lt;32,1,INT(9*(IF($A$8="leap year",1,2)+K297)/275+0.98))</f>
        <v>10</v>
      </c>
      <c r="F297" s="20" t="n">
        <f aca="false">ASIN(Y297)*180/PI()</f>
        <v>15.1086067361468</v>
      </c>
      <c r="G297" s="21" t="n">
        <f aca="false">F297+1.02/(TAN($A$10*(F297+10.3/(F297+5.11)))*60)</f>
        <v>15.1694199692958</v>
      </c>
      <c r="H297" s="21" t="n">
        <f aca="false">IF(X297&gt;180,AB297-180,AB297+180)</f>
        <v>229.903412185915</v>
      </c>
      <c r="I297" s="13" t="n">
        <f aca="false">IF(ABS(4*(N297-0.0057183-V297))&lt;20,4*(N297-0.0057183-V297),4*(N297-0.0057183-V297-360))</f>
        <v>15.6654933763941</v>
      </c>
      <c r="J297" s="29" t="n">
        <f aca="false">INT(365.25*(IF(E297&gt;2,$A$5,$A$5-1)+4716))+INT(30.6001*(IF(E297&lt;3,E297+12,E297)+1))+D297+$C$2/24+2-INT(IF(E297&gt;2,$A$5,$A$5-1)/100)+INT(INT(IF(E297&gt;2,$A$5,$A$5-1)/100)/4)-1524.5</f>
        <v>2459876.125</v>
      </c>
      <c r="K297" s="7" t="n">
        <v>296</v>
      </c>
      <c r="L297" s="30" t="n">
        <f aca="false">(J297-2451545)/36525</f>
        <v>0.228093771389459</v>
      </c>
      <c r="M297" s="6" t="n">
        <f aca="false">MOD(357.5291 + 35999.0503*L297 - 0.0001559*L297^2 - 0.00000048*L297^3,360)</f>
        <v>288.688241249176</v>
      </c>
      <c r="N297" s="6" t="n">
        <f aca="false">MOD(280.46645 + 36000.76983*L297 + 0.0003032*L297^2,360)</f>
        <v>212.017829223078</v>
      </c>
      <c r="O297" s="6" t="n">
        <f aca="false"> MOD((1.9146 - 0.004817*L297 - 0.000014*L297^2)*SIN(M297*$A$10) + (0.019993 - 0.000101*L297)*SIN(2*M297*$A$10) + 0.00029*SIN(3*M297*$A$10),360)</f>
        <v>358.175425884147</v>
      </c>
      <c r="P297" s="6" t="n">
        <f aca="false">MOD(N297+O297,360)</f>
        <v>210.193255107225</v>
      </c>
      <c r="Q297" s="31" t="n">
        <f aca="false">COS(P297*$A$10)</f>
        <v>-0.864334011768146</v>
      </c>
      <c r="R297" s="7" t="n">
        <f aca="false">COS((23.4393-46.815*L297/3600)*$A$10)*SIN(P297*$A$10)</f>
        <v>-0.461428752169331</v>
      </c>
      <c r="S297" s="7" t="n">
        <f aca="false">SIN((23.4393-46.815*L297/3600)*$A$10)*SIN(P297*$A$10)</f>
        <v>-0.200025555297905</v>
      </c>
      <c r="T297" s="31" t="n">
        <f aca="false">SQRT(1-S297^2)</f>
        <v>0.979790680312772</v>
      </c>
      <c r="U297" s="6" t="n">
        <f aca="false">ATAN(S297/T297)/$A$10</f>
        <v>-11.5384534405961</v>
      </c>
      <c r="V297" s="6" t="n">
        <f aca="false">IF(2*ATAN(R297/(Q297+T297))/$A$10&gt;0, 2*ATAN(R297/(Q297+T297))/$A$10, 2*ATAN(R297/(Q297+T297))/$A$10+360)</f>
        <v>208.095737578979</v>
      </c>
      <c r="W297" s="6" t="n">
        <f aca="false"> MOD(280.46061837 + 360.98564736629*(J297-2451545) + 0.000387933*L297^2 - L297^3/3871000010  + $B$7,360)</f>
        <v>257.012053035665</v>
      </c>
      <c r="X297" s="6" t="n">
        <f aca="false">IF(W297-V297&gt;0,W297-V297,W297-V297+360)</f>
        <v>48.9163154566863</v>
      </c>
      <c r="Y297" s="31" t="n">
        <f aca="false">SIN($A$10*$B$5)*SIN(U297*$A$10) +COS($A$10*$B$5)* COS(U297*$A$10)*COS(X297*$A$10)</f>
        <v>0.260649535027337</v>
      </c>
      <c r="Z297" s="6" t="n">
        <f aca="false">SIN($A$10*X297)</f>
        <v>0.753750554895138</v>
      </c>
      <c r="AA297" s="6" t="n">
        <f aca="false">COS($A$10*X297)*SIN($A$10*$B$5) - TAN($A$10*U297)*COS($A$10*$B$5)</f>
        <v>0.634640188592401</v>
      </c>
      <c r="AB297" s="6" t="n">
        <f aca="false">IF(OR(AND(Z297*AA297&gt;0), AND(Z297&lt;0,AA297&gt;0)), MOD(ATAN2(AA297,Z297)/$A$10+360,360),  ATAN2(AA297,Z297)/$A$10)</f>
        <v>49.9034121859154</v>
      </c>
      <c r="AC297" s="16" t="n">
        <f aca="false">P297-P296</f>
        <v>0.995360454457682</v>
      </c>
      <c r="AD297" s="17" t="n">
        <f aca="false">(100013989+1670700*COS(3.0984635 + 6283.07585*L297/10)+13956*COS(3.05525 + 12566.1517*L297/10)+3084*COS(5.1985 + 77713.7715*L297/10) +1628*COS(1.1739 + 5753.3849*L297/10)+1576*COS(2.8469 + 7860.4194*L297/10)+925*COS(5.453 + 11506.77*L297/10)+542*COS(4.564 + 3930.21*L297/10)+472*COS(3.661 + 5884.927*L297/10)+346*COS(0.964 + 5507.553*L297/10)+329*COS(5.9 + 5223.694*L297/10)+307*COS(0.299 + 5573.143*L297/10)+243*COS(4.273 + 11790.629*L297/10)+212*COS(5.847 + 1577.344*L297/10)+186*COS(5.022 + 10977.079*L297/10)+175*COS(3.012 + 18849.228*L297/10)+110*COS(5.055 + 5486.778*L297/10)+98*COS(0.89 + 6069.78*L297/10)+86*COS(5.69 + 15720.84*L297/10)+86*COS(1.27 + 161000.69*L297/10)+65*COS(0.27 + 17260.15*L297/10)+63*COS(0.92 + 529.69*L297/10)+57*COS(2.01 + 83996.85*L297/10)+56*COS(5.24 + 71430.7*L297/10)+49*COS(3.25 + 2544.31*L297/10)+47*COS(2.58 + 775.52*L297/10)+45*COS(5.54 + 9437.76*L297/10)+43*COS(6.01 + 6275.96*L297/10)+39*COS(5.36 + 4694*L297/10)+38*COS(2.39 + 8827.39*L297/10)+37*COS(0.83 + 19651.05*L297/10)+37*COS(4.9 + 12139.55*L297/10)+36*COS(1.67 + 12036.46*L297/10)+35*COS(1.84 + 2942.46*L297/10)+33*COS(0.24 + 7084.9*L297/10)+32*COS(0.18 + 5088.63*L297/10)+32*COS(1.78 + 398.15*L297/10)+28*COS(1.21 + 6286.6*L297/10)+28*COS(1.9 + 6279.55*L297/10)+26*COS(4.59 + 10447.39*L297/10) +24.6*COS(3.787 + 8429.241*L297/10)+23.6*COS(0.269 + 796.3*L297/10)+27.8*COS(1.899 + 6279.55*L297/10)+23.9*COS(4.996 + 5856.48*L297/10)+20.3*COS(4.653 + 2146.165*L297/10))/100000000 + (103019*COS(1.10749 + 6283.07585*L297/10) +1721*COS(1.0644 + 12566.1517*L297/10) +702*COS(3.142 + 0*L297/10) +32*COS(1.02 + 18849.23*L297/10) +31*COS(2.84 + 5507.55*L297/10) +25*COS(1.32 + 5223.69*L297/10) +18*COS(1.42 + 1577.34*L297/10) +10*COS(5.91 + 10977.08*L297/10) +9*COS(1.42 + 6275.96*L297/10) +9*COS(0.27 + 5486.78*L297/10))*L297/1000000000  + (4359*COS(5.7846 + 6283.0758*L297/10)*L297^2+124*COS(5.579 + 12566.152*L297/10)*L297^2)/10000000000</f>
        <v>0.994967575275124</v>
      </c>
      <c r="AE297" s="10" t="n">
        <f aca="false">2*959.63/AD297</f>
        <v>1928.96738315246</v>
      </c>
      <c r="AF297" s="0"/>
      <c r="AG297" s="0"/>
    </row>
    <row r="298" customFormat="false" ht="12.8" hidden="false" customHeight="false" outlineLevel="0" collapsed="false">
      <c r="D298" s="28" t="n">
        <f aca="false">K298-INT(275*E298/9)+IF($A$8="leap year",1,2)*INT((E298+9)/12)+30</f>
        <v>24</v>
      </c>
      <c r="E298" s="28" t="n">
        <f aca="false">IF(K298&lt;32,1,INT(9*(IF($A$8="leap year",1,2)+K298)/275+0.98))</f>
        <v>10</v>
      </c>
      <c r="F298" s="20" t="n">
        <f aca="false">ASIN(Y298)*180/PI()</f>
        <v>14.7916522404396</v>
      </c>
      <c r="G298" s="21" t="n">
        <f aca="false">F298+1.02/(TAN($A$10*(F298+10.3/(F298+5.11)))*60)</f>
        <v>14.8537546059128</v>
      </c>
      <c r="H298" s="21" t="n">
        <f aca="false">IF(X298&gt;180,AB298-180,AB298+180)</f>
        <v>229.751410552942</v>
      </c>
      <c r="I298" s="13" t="n">
        <f aca="false">IF(ABS(4*(N298-0.0057183-V298))&lt;20,4*(N298-0.0057183-V298),4*(N298-0.0057183-V298-360))</f>
        <v>15.7959685113054</v>
      </c>
      <c r="J298" s="29" t="n">
        <f aca="false">INT(365.25*(IF(E298&gt;2,$A$5,$A$5-1)+4716))+INT(30.6001*(IF(E298&lt;3,E298+12,E298)+1))+D298+$C$2/24+2-INT(IF(E298&gt;2,$A$5,$A$5-1)/100)+INT(INT(IF(E298&gt;2,$A$5,$A$5-1)/100)/4)-1524.5</f>
        <v>2459877.125</v>
      </c>
      <c r="K298" s="7" t="n">
        <v>297</v>
      </c>
      <c r="L298" s="30" t="n">
        <f aca="false">(J298-2451545)/36525</f>
        <v>0.228121149897331</v>
      </c>
      <c r="M298" s="6" t="n">
        <f aca="false">MOD(357.5291 + 35999.0503*L298 - 0.0001559*L298^2 - 0.00000048*L298^3,360)</f>
        <v>289.673841529226</v>
      </c>
      <c r="N298" s="6" t="n">
        <f aca="false">MOD(280.46645 + 36000.76983*L298 + 0.0003032*L298^2,360)</f>
        <v>213.00347658703</v>
      </c>
      <c r="O298" s="6" t="n">
        <f aca="false"> MOD((1.9146 - 0.004817*L298 - 0.000014*L298^2)*SIN(M298*$A$10) + (0.019993 - 0.000101*L298)*SIN(2*M298*$A$10) + 0.00029*SIN(3*M298*$A$10),360)</f>
        <v>358.185689242877</v>
      </c>
      <c r="P298" s="6" t="n">
        <f aca="false">MOD(N298+O298,360)</f>
        <v>211.189165829906</v>
      </c>
      <c r="Q298" s="31" t="n">
        <f aca="false">COS(P298*$A$10)</f>
        <v>-0.855462199599924</v>
      </c>
      <c r="R298" s="7" t="n">
        <f aca="false">COS((23.4393-46.815*L298/3600)*$A$10)*SIN(P298*$A$10)</f>
        <v>-0.475142717369827</v>
      </c>
      <c r="S298" s="7" t="n">
        <f aca="false">SIN((23.4393-46.815*L298/3600)*$A$10)*SIN(P298*$A$10)</f>
        <v>-0.205970442505901</v>
      </c>
      <c r="T298" s="31" t="n">
        <f aca="false">SQRT(1-S298^2)</f>
        <v>0.978558213298485</v>
      </c>
      <c r="U298" s="6" t="n">
        <f aca="false">ATAN(S298/T298)/$A$10</f>
        <v>-11.8863137238443</v>
      </c>
      <c r="V298" s="6" t="n">
        <f aca="false">IF(2*ATAN(R298/(Q298+T298))/$A$10&gt;0, 2*ATAN(R298/(Q298+T298))/$A$10, 2*ATAN(R298/(Q298+T298))/$A$10+360)</f>
        <v>209.048766159203</v>
      </c>
      <c r="W298" s="6" t="n">
        <f aca="false"> MOD(280.46061837 + 360.98564736629*(J298-2451545) + 0.000387933*L298^2 - L298^3/3871000010  + $B$7,360)</f>
        <v>257.99770040717</v>
      </c>
      <c r="X298" s="6" t="n">
        <f aca="false">IF(W298-V298&gt;0,W298-V298,W298-V298+360)</f>
        <v>48.9489342479665</v>
      </c>
      <c r="Y298" s="31" t="n">
        <f aca="false">SIN($A$10*$B$5)*SIN(U298*$A$10) +COS($A$10*$B$5)* COS(U298*$A$10)*COS(X298*$A$10)</f>
        <v>0.255304893031491</v>
      </c>
      <c r="Z298" s="6" t="n">
        <f aca="false">SIN($A$10*X298)</f>
        <v>0.754124557763095</v>
      </c>
      <c r="AA298" s="6" t="n">
        <f aca="false">COS($A$10*X298)*SIN($A$10*$B$5) - TAN($A$10*U298)*COS($A$10*$B$5)</f>
        <v>0.638381692599443</v>
      </c>
      <c r="AB298" s="6" t="n">
        <f aca="false">IF(OR(AND(Z298*AA298&gt;0), AND(Z298&lt;0,AA298&gt;0)), MOD(ATAN2(AA298,Z298)/$A$10+360,360),  ATAN2(AA298,Z298)/$A$10)</f>
        <v>49.7514105529424</v>
      </c>
      <c r="AC298" s="16" t="n">
        <f aca="false">P298-P297</f>
        <v>0.995910722681174</v>
      </c>
      <c r="AD298" s="17" t="n">
        <f aca="false">(100013989+1670700*COS(3.0984635 + 6283.07585*L298/10)+13956*COS(3.05525 + 12566.1517*L298/10)+3084*COS(5.1985 + 77713.7715*L298/10) +1628*COS(1.1739 + 5753.3849*L298/10)+1576*COS(2.8469 + 7860.4194*L298/10)+925*COS(5.453 + 11506.77*L298/10)+542*COS(4.564 + 3930.21*L298/10)+472*COS(3.661 + 5884.927*L298/10)+346*COS(0.964 + 5507.553*L298/10)+329*COS(5.9 + 5223.694*L298/10)+307*COS(0.299 + 5573.143*L298/10)+243*COS(4.273 + 11790.629*L298/10)+212*COS(5.847 + 1577.344*L298/10)+186*COS(5.022 + 10977.079*L298/10)+175*COS(3.012 + 18849.228*L298/10)+110*COS(5.055 + 5486.778*L298/10)+98*COS(0.89 + 6069.78*L298/10)+86*COS(5.69 + 15720.84*L298/10)+86*COS(1.27 + 161000.69*L298/10)+65*COS(0.27 + 17260.15*L298/10)+63*COS(0.92 + 529.69*L298/10)+57*COS(2.01 + 83996.85*L298/10)+56*COS(5.24 + 71430.7*L298/10)+49*COS(3.25 + 2544.31*L298/10)+47*COS(2.58 + 775.52*L298/10)+45*COS(5.54 + 9437.76*L298/10)+43*COS(6.01 + 6275.96*L298/10)+39*COS(5.36 + 4694*L298/10)+38*COS(2.39 + 8827.39*L298/10)+37*COS(0.83 + 19651.05*L298/10)+37*COS(4.9 + 12139.55*L298/10)+36*COS(1.67 + 12036.46*L298/10)+35*COS(1.84 + 2942.46*L298/10)+33*COS(0.24 + 7084.9*L298/10)+32*COS(0.18 + 5088.63*L298/10)+32*COS(1.78 + 398.15*L298/10)+28*COS(1.21 + 6286.6*L298/10)+28*COS(1.9 + 6279.55*L298/10)+26*COS(4.59 + 10447.39*L298/10) +24.6*COS(3.787 + 8429.241*L298/10)+23.6*COS(0.269 + 796.3*L298/10)+27.8*COS(1.899 + 6279.55*L298/10)+23.9*COS(4.996 + 5856.48*L298/10)+20.3*COS(4.653 + 2146.165*L298/10))/100000000 + (103019*COS(1.10749 + 6283.07585*L298/10) +1721*COS(1.0644 + 12566.1517*L298/10) +702*COS(3.142 + 0*L298/10) +32*COS(1.02 + 18849.23*L298/10) +31*COS(2.84 + 5507.55*L298/10) +25*COS(1.32 + 5223.69*L298/10) +18*COS(1.42 + 1577.34*L298/10) +10*COS(5.91 + 10977.08*L298/10) +9*COS(1.42 + 6275.96*L298/10) +9*COS(0.27 + 5486.78*L298/10))*L298/1000000000  + (4359*COS(5.7846 + 6283.0758*L298/10)*L298^2+124*COS(5.579 + 12566.152*L298/10)*L298^2)/10000000000</f>
        <v>0.99469521599468</v>
      </c>
      <c r="AE298" s="10" t="n">
        <f aca="false">2*959.63/AD298</f>
        <v>1929.49555717001</v>
      </c>
      <c r="AF298" s="0"/>
      <c r="AG298" s="0"/>
    </row>
    <row r="299" customFormat="false" ht="12.8" hidden="false" customHeight="false" outlineLevel="0" collapsed="false">
      <c r="D299" s="28" t="n">
        <f aca="false">K299-INT(275*E299/9)+IF($A$8="leap year",1,2)*INT((E299+9)/12)+30</f>
        <v>25</v>
      </c>
      <c r="E299" s="28" t="n">
        <f aca="false">IF(K299&lt;32,1,INT(9*(IF($A$8="leap year",1,2)+K299)/275+0.98))</f>
        <v>10</v>
      </c>
      <c r="F299" s="20" t="n">
        <f aca="false">ASIN(Y299)*180/PI()</f>
        <v>14.4786910860533</v>
      </c>
      <c r="G299" s="21" t="n">
        <f aca="false">F299+1.02/(TAN($A$10*(F299+10.3/(F299+5.11)))*60)</f>
        <v>14.5421160031276</v>
      </c>
      <c r="H299" s="21" t="n">
        <f aca="false">IF(X299&gt;180,AB299-180,AB299+180)</f>
        <v>229.598756550103</v>
      </c>
      <c r="I299" s="13" t="n">
        <f aca="false">IF(ABS(4*(N299-0.0057183-V299))&lt;20,4*(N299-0.0057183-V299),4*(N299-0.0057183-V299-360))</f>
        <v>15.914628714746</v>
      </c>
      <c r="J299" s="29" t="n">
        <f aca="false">INT(365.25*(IF(E299&gt;2,$A$5,$A$5-1)+4716))+INT(30.6001*(IF(E299&lt;3,E299+12,E299)+1))+D299+$C$2/24+2-INT(IF(E299&gt;2,$A$5,$A$5-1)/100)+INT(INT(IF(E299&gt;2,$A$5,$A$5-1)/100)/4)-1524.5</f>
        <v>2459878.125</v>
      </c>
      <c r="K299" s="7" t="n">
        <v>298</v>
      </c>
      <c r="L299" s="30" t="n">
        <f aca="false">(J299-2451545)/36525</f>
        <v>0.228148528405202</v>
      </c>
      <c r="M299" s="6" t="n">
        <f aca="false">MOD(357.5291 + 35999.0503*L299 - 0.0001559*L299^2 - 0.00000048*L299^3,360)</f>
        <v>290.659441809274</v>
      </c>
      <c r="N299" s="6" t="n">
        <f aca="false">MOD(280.46645 + 36000.76983*L299 + 0.0003032*L299^2,360)</f>
        <v>213.989123950982</v>
      </c>
      <c r="O299" s="6" t="n">
        <f aca="false"> MOD((1.9146 - 0.004817*L299 - 0.000014*L299^2)*SIN(M299*$A$10) + (0.019993 - 0.000101*L299)*SIN(2*M299*$A$10) + 0.00029*SIN(3*M299*$A$10),360)</f>
        <v>358.196500340845</v>
      </c>
      <c r="P299" s="6" t="n">
        <f aca="false">MOD(N299+O299,360)</f>
        <v>212.185624291827</v>
      </c>
      <c r="Q299" s="31" t="n">
        <f aca="false">COS(P299*$A$10)</f>
        <v>-0.846326839981879</v>
      </c>
      <c r="R299" s="7" t="n">
        <f aca="false">COS((23.4393-46.815*L299/3600)*$A$10)*SIN(P299*$A$10)</f>
        <v>-0.488720554142601</v>
      </c>
      <c r="S299" s="7" t="n">
        <f aca="false">SIN((23.4393-46.815*L299/3600)*$A$10)*SIN(P299*$A$10)</f>
        <v>-0.211856318963669</v>
      </c>
      <c r="T299" s="31" t="n">
        <f aca="false">SQRT(1-S299^2)</f>
        <v>0.977300823756516</v>
      </c>
      <c r="U299" s="6" t="n">
        <f aca="false">ATAN(S299/T299)/$A$10</f>
        <v>-12.2311594978536</v>
      </c>
      <c r="V299" s="6" t="n">
        <f aca="false">IF(2*ATAN(R299/(Q299+T299))/$A$10&gt;0, 2*ATAN(R299/(Q299+T299))/$A$10, 2*ATAN(R299/(Q299+T299))/$A$10+360)</f>
        <v>210.004748472295</v>
      </c>
      <c r="W299" s="6" t="n">
        <f aca="false"> MOD(280.46061837 + 360.98564736629*(J299-2451545) + 0.000387933*L299^2 - L299^3/3871000010  + $B$7,360)</f>
        <v>258.983347777743</v>
      </c>
      <c r="X299" s="6" t="n">
        <f aca="false">IF(W299-V299&gt;0,W299-V299,W299-V299+360)</f>
        <v>48.9785993054478</v>
      </c>
      <c r="Y299" s="31" t="n">
        <f aca="false">SIN($A$10*$B$5)*SIN(U299*$A$10) +COS($A$10*$B$5)* COS(U299*$A$10)*COS(X299*$A$10)</f>
        <v>0.250019922272002</v>
      </c>
      <c r="Z299" s="6" t="n">
        <f aca="false">SIN($A$10*X299)</f>
        <v>0.754464481281121</v>
      </c>
      <c r="AA299" s="6" t="n">
        <f aca="false">COS($A$10*X299)*SIN($A$10*$B$5) - TAN($A$10*U299)*COS($A$10*$B$5)</f>
        <v>0.64212783680908</v>
      </c>
      <c r="AB299" s="6" t="n">
        <f aca="false">IF(OR(AND(Z299*AA299&gt;0), AND(Z299&lt;0,AA299&gt;0)), MOD(ATAN2(AA299,Z299)/$A$10+360,360),  ATAN2(AA299,Z299)/$A$10)</f>
        <v>49.5987565501026</v>
      </c>
      <c r="AC299" s="16" t="n">
        <f aca="false">P299-P298</f>
        <v>0.996458461920838</v>
      </c>
      <c r="AD299" s="17" t="n">
        <f aca="false">(100013989+1670700*COS(3.0984635 + 6283.07585*L299/10)+13956*COS(3.05525 + 12566.1517*L299/10)+3084*COS(5.1985 + 77713.7715*L299/10) +1628*COS(1.1739 + 5753.3849*L299/10)+1576*COS(2.8469 + 7860.4194*L299/10)+925*COS(5.453 + 11506.77*L299/10)+542*COS(4.564 + 3930.21*L299/10)+472*COS(3.661 + 5884.927*L299/10)+346*COS(0.964 + 5507.553*L299/10)+329*COS(5.9 + 5223.694*L299/10)+307*COS(0.299 + 5573.143*L299/10)+243*COS(4.273 + 11790.629*L299/10)+212*COS(5.847 + 1577.344*L299/10)+186*COS(5.022 + 10977.079*L299/10)+175*COS(3.012 + 18849.228*L299/10)+110*COS(5.055 + 5486.778*L299/10)+98*COS(0.89 + 6069.78*L299/10)+86*COS(5.69 + 15720.84*L299/10)+86*COS(1.27 + 161000.69*L299/10)+65*COS(0.27 + 17260.15*L299/10)+63*COS(0.92 + 529.69*L299/10)+57*COS(2.01 + 83996.85*L299/10)+56*COS(5.24 + 71430.7*L299/10)+49*COS(3.25 + 2544.31*L299/10)+47*COS(2.58 + 775.52*L299/10)+45*COS(5.54 + 9437.76*L299/10)+43*COS(6.01 + 6275.96*L299/10)+39*COS(5.36 + 4694*L299/10)+38*COS(2.39 + 8827.39*L299/10)+37*COS(0.83 + 19651.05*L299/10)+37*COS(4.9 + 12139.55*L299/10)+36*COS(1.67 + 12036.46*L299/10)+35*COS(1.84 + 2942.46*L299/10)+33*COS(0.24 + 7084.9*L299/10)+32*COS(0.18 + 5088.63*L299/10)+32*COS(1.78 + 398.15*L299/10)+28*COS(1.21 + 6286.6*L299/10)+28*COS(1.9 + 6279.55*L299/10)+26*COS(4.59 + 10447.39*L299/10) +24.6*COS(3.787 + 8429.241*L299/10)+23.6*COS(0.269 + 796.3*L299/10)+27.8*COS(1.899 + 6279.55*L299/10)+23.9*COS(4.996 + 5856.48*L299/10)+20.3*COS(4.653 + 2146.165*L299/10))/100000000 + (103019*COS(1.10749 + 6283.07585*L299/10) +1721*COS(1.0644 + 12566.1517*L299/10) +702*COS(3.142 + 0*L299/10) +32*COS(1.02 + 18849.23*L299/10) +31*COS(2.84 + 5507.55*L299/10) +25*COS(1.32 + 5223.69*L299/10) +18*COS(1.42 + 1577.34*L299/10) +10*COS(5.91 + 10977.08*L299/10) +9*COS(1.42 + 6275.96*L299/10) +9*COS(0.27 + 5486.78*L299/10))*L299/1000000000  + (4359*COS(5.7846 + 6283.0758*L299/10)*L299^2+124*COS(5.579 + 12566.152*L299/10)*L299^2)/10000000000</f>
        <v>0.994423009350662</v>
      </c>
      <c r="AE299" s="10" t="n">
        <f aca="false">2*959.63/AD299</f>
        <v>1930.02372426322</v>
      </c>
      <c r="AF299" s="0"/>
      <c r="AG299" s="0"/>
    </row>
    <row r="300" customFormat="false" ht="12.8" hidden="false" customHeight="false" outlineLevel="0" collapsed="false">
      <c r="D300" s="28" t="n">
        <f aca="false">K300-INT(275*E300/9)+IF($A$8="leap year",1,2)*INT((E300+9)/12)+30</f>
        <v>26</v>
      </c>
      <c r="E300" s="28" t="n">
        <f aca="false">IF(K300&lt;32,1,INT(9*(IF($A$8="leap year",1,2)+K300)/275+0.98))</f>
        <v>10</v>
      </c>
      <c r="F300" s="20" t="n">
        <f aca="false">ASIN(Y300)*180/PI()</f>
        <v>14.1698430093377</v>
      </c>
      <c r="G300" s="21" t="n">
        <f aca="false">F300+1.02/(TAN($A$10*(F300+10.3/(F300+5.11)))*60)</f>
        <v>14.2346243619316</v>
      </c>
      <c r="H300" s="21" t="n">
        <f aca="false">IF(X300&gt;180,AB300-180,AB300+180)</f>
        <v>229.445452358706</v>
      </c>
      <c r="I300" s="13" t="n">
        <f aca="false">IF(ABS(4*(N300-0.0057183-V300))&lt;20,4*(N300-0.0057183-V300),4*(N300-0.0057183-V300-360))</f>
        <v>16.0212461854352</v>
      </c>
      <c r="J300" s="29" t="n">
        <f aca="false">INT(365.25*(IF(E300&gt;2,$A$5,$A$5-1)+4716))+INT(30.6001*(IF(E300&lt;3,E300+12,E300)+1))+D300+$C$2/24+2-INT(IF(E300&gt;2,$A$5,$A$5-1)/100)+INT(INT(IF(E300&gt;2,$A$5,$A$5-1)/100)/4)-1524.5</f>
        <v>2459879.125</v>
      </c>
      <c r="K300" s="7" t="n">
        <v>299</v>
      </c>
      <c r="L300" s="30" t="n">
        <f aca="false">(J300-2451545)/36525</f>
        <v>0.228175906913073</v>
      </c>
      <c r="M300" s="6" t="n">
        <f aca="false">MOD(357.5291 + 35999.0503*L300 - 0.0001559*L300^2 - 0.00000048*L300^3,360)</f>
        <v>291.645042089323</v>
      </c>
      <c r="N300" s="6" t="n">
        <f aca="false">MOD(280.46645 + 36000.76983*L300 + 0.0003032*L300^2,360)</f>
        <v>214.974771314934</v>
      </c>
      <c r="O300" s="6" t="n">
        <f aca="false"> MOD((1.9146 - 0.004817*L300 - 0.000014*L300^2)*SIN(M300*$A$10) + (0.019993 - 0.000101*L300)*SIN(2*M300*$A$10) + 0.00029*SIN(3*M300*$A$10),360)</f>
        <v>358.207856474636</v>
      </c>
      <c r="P300" s="6" t="n">
        <f aca="false">MOD(N300+O300,360)</f>
        <v>213.18262778957</v>
      </c>
      <c r="Q300" s="31" t="n">
        <f aca="false">COS(P300*$A$10)</f>
        <v>-0.836930297406395</v>
      </c>
      <c r="R300" s="7" t="n">
        <f aca="false">COS((23.4393-46.815*L300/3600)*$A$10)*SIN(P300*$A$10)</f>
        <v>-0.502157879195771</v>
      </c>
      <c r="S300" s="7" t="n">
        <f aca="false">SIN((23.4393-46.815*L300/3600)*$A$10)*SIN(P300*$A$10)</f>
        <v>-0.217681284553471</v>
      </c>
      <c r="T300" s="31" t="n">
        <f aca="false">SQRT(1-S300^2)</f>
        <v>0.976019906741226</v>
      </c>
      <c r="U300" s="6" t="n">
        <f aca="false">ATAN(S300/T300)/$A$10</f>
        <v>-12.5728800863719</v>
      </c>
      <c r="V300" s="6" t="n">
        <f aca="false">IF(2*ATAN(R300/(Q300+T300))/$A$10&gt;0, 2*ATAN(R300/(Q300+T300))/$A$10, 2*ATAN(R300/(Q300+T300))/$A$10+360)</f>
        <v>210.963741468575</v>
      </c>
      <c r="W300" s="6" t="n">
        <f aca="false"> MOD(280.46061837 + 360.98564736629*(J300-2451545) + 0.000387933*L300^2 - L300^3/3871000010  + $B$7,360)</f>
        <v>259.968995149247</v>
      </c>
      <c r="X300" s="6" t="n">
        <f aca="false">IF(W300-V300&gt;0,W300-V300,W300-V300+360)</f>
        <v>49.0052536806726</v>
      </c>
      <c r="Y300" s="31" t="n">
        <f aca="false">SIN($A$10*$B$5)*SIN(U300*$A$10) +COS($A$10*$B$5)* COS(U300*$A$10)*COS(X300*$A$10)</f>
        <v>0.244797095240998</v>
      </c>
      <c r="Z300" s="6" t="n">
        <f aca="false">SIN($A$10*X300)</f>
        <v>0.754769733743355</v>
      </c>
      <c r="AA300" s="6" t="n">
        <f aca="false">COS($A$10*X300)*SIN($A$10*$B$5) - TAN($A$10*U300)*COS($A$10*$B$5)</f>
        <v>0.645877993263757</v>
      </c>
      <c r="AB300" s="6" t="n">
        <f aca="false">IF(OR(AND(Z300*AA300&gt;0), AND(Z300&lt;0,AA300&gt;0)), MOD(ATAN2(AA300,Z300)/$A$10+360,360),  ATAN2(AA300,Z300)/$A$10)</f>
        <v>49.4454523587064</v>
      </c>
      <c r="AC300" s="16" t="n">
        <f aca="false">P300-P299</f>
        <v>0.997003497742981</v>
      </c>
      <c r="AD300" s="17" t="n">
        <f aca="false">(100013989+1670700*COS(3.0984635 + 6283.07585*L300/10)+13956*COS(3.05525 + 12566.1517*L300/10)+3084*COS(5.1985 + 77713.7715*L300/10) +1628*COS(1.1739 + 5753.3849*L300/10)+1576*COS(2.8469 + 7860.4194*L300/10)+925*COS(5.453 + 11506.77*L300/10)+542*COS(4.564 + 3930.21*L300/10)+472*COS(3.661 + 5884.927*L300/10)+346*COS(0.964 + 5507.553*L300/10)+329*COS(5.9 + 5223.694*L300/10)+307*COS(0.299 + 5573.143*L300/10)+243*COS(4.273 + 11790.629*L300/10)+212*COS(5.847 + 1577.344*L300/10)+186*COS(5.022 + 10977.079*L300/10)+175*COS(3.012 + 18849.228*L300/10)+110*COS(5.055 + 5486.778*L300/10)+98*COS(0.89 + 6069.78*L300/10)+86*COS(5.69 + 15720.84*L300/10)+86*COS(1.27 + 161000.69*L300/10)+65*COS(0.27 + 17260.15*L300/10)+63*COS(0.92 + 529.69*L300/10)+57*COS(2.01 + 83996.85*L300/10)+56*COS(5.24 + 71430.7*L300/10)+49*COS(3.25 + 2544.31*L300/10)+47*COS(2.58 + 775.52*L300/10)+45*COS(5.54 + 9437.76*L300/10)+43*COS(6.01 + 6275.96*L300/10)+39*COS(5.36 + 4694*L300/10)+38*COS(2.39 + 8827.39*L300/10)+37*COS(0.83 + 19651.05*L300/10)+37*COS(4.9 + 12139.55*L300/10)+36*COS(1.67 + 12036.46*L300/10)+35*COS(1.84 + 2942.46*L300/10)+33*COS(0.24 + 7084.9*L300/10)+32*COS(0.18 + 5088.63*L300/10)+32*COS(1.78 + 398.15*L300/10)+28*COS(1.21 + 6286.6*L300/10)+28*COS(1.9 + 6279.55*L300/10)+26*COS(4.59 + 10447.39*L300/10) +24.6*COS(3.787 + 8429.241*L300/10)+23.6*COS(0.269 + 796.3*L300/10)+27.8*COS(1.899 + 6279.55*L300/10)+23.9*COS(4.996 + 5856.48*L300/10)+20.3*COS(4.653 + 2146.165*L300/10))/100000000 + (103019*COS(1.10749 + 6283.07585*L300/10) +1721*COS(1.0644 + 12566.1517*L300/10) +702*COS(3.142 + 0*L300/10) +32*COS(1.02 + 18849.23*L300/10) +31*COS(2.84 + 5507.55*L300/10) +25*COS(1.32 + 5223.69*L300/10) +18*COS(1.42 + 1577.34*L300/10) +10*COS(5.91 + 10977.08*L300/10) +9*COS(1.42 + 6275.96*L300/10) +9*COS(0.27 + 5486.78*L300/10))*L300/1000000000  + (4359*COS(5.7846 + 6283.0758*L300/10)*L300^2+124*COS(5.579 + 12566.152*L300/10)*L300^2)/10000000000</f>
        <v>0.994150971617577</v>
      </c>
      <c r="AE300" s="10" t="n">
        <f aca="false">2*959.63/AD300</f>
        <v>1930.55185257948</v>
      </c>
      <c r="AF300" s="0"/>
      <c r="AG300" s="0"/>
    </row>
    <row r="301" customFormat="false" ht="12.8" hidden="false" customHeight="false" outlineLevel="0" collapsed="false">
      <c r="D301" s="28" t="n">
        <f aca="false">K301-INT(275*E301/9)+IF($A$8="leap year",1,2)*INT((E301+9)/12)+30</f>
        <v>27</v>
      </c>
      <c r="E301" s="28" t="n">
        <f aca="false">IF(K301&lt;32,1,INT(9*(IF($A$8="leap year",1,2)+K301)/275+0.98))</f>
        <v>10</v>
      </c>
      <c r="F301" s="20" t="n">
        <f aca="false">ASIN(Y301)*180/PI()</f>
        <v>13.8652266251069</v>
      </c>
      <c r="G301" s="21" t="n">
        <f aca="false">F301+1.02/(TAN($A$10*(F301+10.3/(F301+5.11)))*60)</f>
        <v>13.9313987049668</v>
      </c>
      <c r="H301" s="21" t="n">
        <f aca="false">IF(X301&gt;180,AB301-180,AB301+180)</f>
        <v>229.291502852917</v>
      </c>
      <c r="I301" s="13" t="n">
        <f aca="false">IF(ABS(4*(N301-0.0057183-V301))&lt;20,4*(N301-0.0057183-V301),4*(N301-0.0057183-V301-360))</f>
        <v>16.1156022333337</v>
      </c>
      <c r="J301" s="29" t="n">
        <f aca="false">INT(365.25*(IF(E301&gt;2,$A$5,$A$5-1)+4716))+INT(30.6001*(IF(E301&lt;3,E301+12,E301)+1))+D301+$C$2/24+2-INT(IF(E301&gt;2,$A$5,$A$5-1)/100)+INT(INT(IF(E301&gt;2,$A$5,$A$5-1)/100)/4)-1524.5</f>
        <v>2459880.125</v>
      </c>
      <c r="K301" s="7" t="n">
        <v>300</v>
      </c>
      <c r="L301" s="30" t="n">
        <f aca="false">(J301-2451545)/36525</f>
        <v>0.228203285420945</v>
      </c>
      <c r="M301" s="6" t="n">
        <f aca="false">MOD(357.5291 + 35999.0503*L301 - 0.0001559*L301^2 - 0.00000048*L301^3,360)</f>
        <v>292.630642369371</v>
      </c>
      <c r="N301" s="6" t="n">
        <f aca="false">MOD(280.46645 + 36000.76983*L301 + 0.0003032*L301^2,360)</f>
        <v>215.960418678886</v>
      </c>
      <c r="O301" s="6" t="n">
        <f aca="false"> MOD((1.9146 - 0.004817*L301 - 0.000014*L301^2)*SIN(M301*$A$10) + (0.019993 - 0.000101*L301)*SIN(2*M301*$A$10) + 0.00029*SIN(3*M301*$A$10),360)</f>
        <v>358.219754766563</v>
      </c>
      <c r="P301" s="6" t="n">
        <f aca="false">MOD(N301+O301,360)</f>
        <v>214.180173445448</v>
      </c>
      <c r="Q301" s="31" t="n">
        <f aca="false">COS(P301*$A$10)</f>
        <v>-0.827275027329003</v>
      </c>
      <c r="R301" s="7" t="n">
        <f aca="false">COS((23.4393-46.815*L301/3600)*$A$10)*SIN(P301*$A$10)</f>
        <v>-0.515450339746606</v>
      </c>
      <c r="S301" s="7" t="n">
        <f aca="false">SIN((23.4393-46.815*L301/3600)*$A$10)*SIN(P301*$A$10)</f>
        <v>-0.223443452383161</v>
      </c>
      <c r="T301" s="31" t="n">
        <f aca="false">SQRT(1-S301^2)</f>
        <v>0.974716894070834</v>
      </c>
      <c r="U301" s="6" t="n">
        <f aca="false">ATAN(S301/T301)/$A$10</f>
        <v>-12.9113644345986</v>
      </c>
      <c r="V301" s="6" t="n">
        <f aca="false">IF(2*ATAN(R301/(Q301+T301))/$A$10&gt;0, 2*ATAN(R301/(Q301+T301))/$A$10, 2*ATAN(R301/(Q301+T301))/$A$10+360)</f>
        <v>211.925799820552</v>
      </c>
      <c r="W301" s="6" t="n">
        <f aca="false"> MOD(280.46061837 + 360.98564736629*(J301-2451545) + 0.000387933*L301^2 - L301^3/3871000010  + $B$7,360)</f>
        <v>260.954642520286</v>
      </c>
      <c r="X301" s="6" t="n">
        <f aca="false">IF(W301-V301&gt;0,W301-V301,W301-V301+360)</f>
        <v>49.028842699734</v>
      </c>
      <c r="Y301" s="31" t="n">
        <f aca="false">SIN($A$10*$B$5)*SIN(U301*$A$10) +COS($A$10*$B$5)* COS(U301*$A$10)*COS(X301*$A$10)</f>
        <v>0.239638860843532</v>
      </c>
      <c r="Z301" s="6" t="n">
        <f aca="false">SIN($A$10*X301)</f>
        <v>0.755039744747471</v>
      </c>
      <c r="AA301" s="6" t="n">
        <f aca="false">COS($A$10*X301)*SIN($A$10*$B$5) - TAN($A$10*U301)*COS($A$10*$B$5)</f>
        <v>0.649631477627679</v>
      </c>
      <c r="AB301" s="6" t="n">
        <f aca="false">IF(OR(AND(Z301*AA301&gt;0), AND(Z301&lt;0,AA301&gt;0)), MOD(ATAN2(AA301,Z301)/$A$10+360,360),  ATAN2(AA301,Z301)/$A$10)</f>
        <v>49.291502852917</v>
      </c>
      <c r="AC301" s="16" t="n">
        <f aca="false">P301-P300</f>
        <v>0.997545655878298</v>
      </c>
      <c r="AD301" s="17" t="n">
        <f aca="false">(100013989+1670700*COS(3.0984635 + 6283.07585*L301/10)+13956*COS(3.05525 + 12566.1517*L301/10)+3084*COS(5.1985 + 77713.7715*L301/10) +1628*COS(1.1739 + 5753.3849*L301/10)+1576*COS(2.8469 + 7860.4194*L301/10)+925*COS(5.453 + 11506.77*L301/10)+542*COS(4.564 + 3930.21*L301/10)+472*COS(3.661 + 5884.927*L301/10)+346*COS(0.964 + 5507.553*L301/10)+329*COS(5.9 + 5223.694*L301/10)+307*COS(0.299 + 5573.143*L301/10)+243*COS(4.273 + 11790.629*L301/10)+212*COS(5.847 + 1577.344*L301/10)+186*COS(5.022 + 10977.079*L301/10)+175*COS(3.012 + 18849.228*L301/10)+110*COS(5.055 + 5486.778*L301/10)+98*COS(0.89 + 6069.78*L301/10)+86*COS(5.69 + 15720.84*L301/10)+86*COS(1.27 + 161000.69*L301/10)+65*COS(0.27 + 17260.15*L301/10)+63*COS(0.92 + 529.69*L301/10)+57*COS(2.01 + 83996.85*L301/10)+56*COS(5.24 + 71430.7*L301/10)+49*COS(3.25 + 2544.31*L301/10)+47*COS(2.58 + 775.52*L301/10)+45*COS(5.54 + 9437.76*L301/10)+43*COS(6.01 + 6275.96*L301/10)+39*COS(5.36 + 4694*L301/10)+38*COS(2.39 + 8827.39*L301/10)+37*COS(0.83 + 19651.05*L301/10)+37*COS(4.9 + 12139.55*L301/10)+36*COS(1.67 + 12036.46*L301/10)+35*COS(1.84 + 2942.46*L301/10)+33*COS(0.24 + 7084.9*L301/10)+32*COS(0.18 + 5088.63*L301/10)+32*COS(1.78 + 398.15*L301/10)+28*COS(1.21 + 6286.6*L301/10)+28*COS(1.9 + 6279.55*L301/10)+26*COS(4.59 + 10447.39*L301/10) +24.6*COS(3.787 + 8429.241*L301/10)+23.6*COS(0.269 + 796.3*L301/10)+27.8*COS(1.899 + 6279.55*L301/10)+23.9*COS(4.996 + 5856.48*L301/10)+20.3*COS(4.653 + 2146.165*L301/10))/100000000 + (103019*COS(1.10749 + 6283.07585*L301/10) +1721*COS(1.0644 + 12566.1517*L301/10) +702*COS(3.142 + 0*L301/10) +32*COS(1.02 + 18849.23*L301/10) +31*COS(2.84 + 5507.55*L301/10) +25*COS(1.32 + 5223.69*L301/10) +18*COS(1.42 + 1577.34*L301/10) +10*COS(5.91 + 10977.08*L301/10) +9*COS(1.42 + 6275.96*L301/10) +9*COS(0.27 + 5486.78*L301/10))*L301/1000000000  + (4359*COS(5.7846 + 6283.0758*L301/10)*L301^2+124*COS(5.579 + 12566.152*L301/10)*L301^2)/10000000000</f>
        <v>0.993879192541702</v>
      </c>
      <c r="AE301" s="10" t="n">
        <f aca="false">2*959.63/AD301</f>
        <v>1931.07976744313</v>
      </c>
      <c r="AF301" s="0"/>
      <c r="AG301" s="0"/>
    </row>
    <row r="302" customFormat="false" ht="12.8" hidden="false" customHeight="false" outlineLevel="0" collapsed="false">
      <c r="D302" s="28" t="n">
        <f aca="false">K302-INT(275*E302/9)+IF($A$8="leap year",1,2)*INT((E302+9)/12)+30</f>
        <v>28</v>
      </c>
      <c r="E302" s="28" t="n">
        <f aca="false">IF(K302&lt;32,1,INT(9*(IF($A$8="leap year",1,2)+K302)/275+0.98))</f>
        <v>10</v>
      </c>
      <c r="F302" s="20" t="n">
        <f aca="false">ASIN(Y302)*180/PI()</f>
        <v>13.5649593570982</v>
      </c>
      <c r="G302" s="21" t="n">
        <f aca="false">F302+1.02/(TAN($A$10*(F302+10.3/(F302+5.11)))*60)</f>
        <v>13.6325567980427</v>
      </c>
      <c r="H302" s="21" t="n">
        <f aca="false">IF(X302&gt;180,AB302-180,AB302+180)</f>
        <v>229.136915644622</v>
      </c>
      <c r="I302" s="13" t="n">
        <f aca="false">IF(ABS(4*(N302-0.0057183-V302))&lt;20,4*(N302-0.0057183-V302),4*(N302-0.0057183-V302-360))</f>
        <v>16.1974877089351</v>
      </c>
      <c r="J302" s="29" t="n">
        <f aca="false">INT(365.25*(IF(E302&gt;2,$A$5,$A$5-1)+4716))+INT(30.6001*(IF(E302&lt;3,E302+12,E302)+1))+D302+$C$2/24+2-INT(IF(E302&gt;2,$A$5,$A$5-1)/100)+INT(INT(IF(E302&gt;2,$A$5,$A$5-1)/100)/4)-1524.5</f>
        <v>2459881.125</v>
      </c>
      <c r="K302" s="7" t="n">
        <v>301</v>
      </c>
      <c r="L302" s="30" t="n">
        <f aca="false">(J302-2451545)/36525</f>
        <v>0.228230663928816</v>
      </c>
      <c r="M302" s="6" t="n">
        <f aca="false">MOD(357.5291 + 35999.0503*L302 - 0.0001559*L302^2 - 0.00000048*L302^3,360)</f>
        <v>293.616242649419</v>
      </c>
      <c r="N302" s="6" t="n">
        <f aca="false">MOD(280.46645 + 36000.76983*L302 + 0.0003032*L302^2,360)</f>
        <v>216.946066042839</v>
      </c>
      <c r="O302" s="6" t="n">
        <f aca="false"> MOD((1.9146 - 0.004817*L302 - 0.000014*L302^2)*SIN(M302*$A$10) + (0.019993 - 0.000101*L302)*SIN(2*M302*$A$10) + 0.00029*SIN(3*M302*$A$10),360)</f>
        <v>358.232192164903</v>
      </c>
      <c r="P302" s="6" t="n">
        <f aca="false">MOD(N302+O302,360)</f>
        <v>215.178258207742</v>
      </c>
      <c r="Q302" s="31" t="n">
        <f aca="false">COS(P302*$A$10)</f>
        <v>-0.817363575882455</v>
      </c>
      <c r="R302" s="7" t="n">
        <f aca="false">COS((23.4393-46.815*L302/3600)*$A$10)*SIN(P302*$A$10)</f>
        <v>-0.528593615236913</v>
      </c>
      <c r="S302" s="7" t="n">
        <f aca="false">SIN((23.4393-46.815*L302/3600)*$A$10)*SIN(P302*$A$10)</f>
        <v>-0.229140949529795</v>
      </c>
      <c r="T302" s="31" t="n">
        <f aca="false">SQRT(1-S302^2)</f>
        <v>0.973393253134921</v>
      </c>
      <c r="U302" s="6" t="n">
        <f aca="false">ATAN(S302/T302)/$A$10</f>
        <v>-13.2465011413464</v>
      </c>
      <c r="V302" s="6" t="n">
        <f aca="false">IF(2*ATAN(R302/(Q302+T302))/$A$10&gt;0, 2*ATAN(R302/(Q302+T302))/$A$10, 2*ATAN(R302/(Q302+T302))/$A$10+360)</f>
        <v>212.890975815606</v>
      </c>
      <c r="W302" s="6" t="n">
        <f aca="false"> MOD(280.46061837 + 360.98564736629*(J302-2451545) + 0.000387933*L302^2 - L302^3/3871000010  + $B$7,360)</f>
        <v>261.940289891325</v>
      </c>
      <c r="X302" s="6" t="n">
        <f aca="false">IF(W302-V302&gt;0,W302-V302,W302-V302+360)</f>
        <v>49.0493140757193</v>
      </c>
      <c r="Y302" s="31" t="n">
        <f aca="false">SIN($A$10*$B$5)*SIN(U302*$A$10) +COS($A$10*$B$5)* COS(U302*$A$10)*COS(X302*$A$10)</f>
        <v>0.234547642514252</v>
      </c>
      <c r="Z302" s="6" t="n">
        <f aca="false">SIN($A$10*X302)</f>
        <v>0.755273966018047</v>
      </c>
      <c r="AA302" s="6" t="n">
        <f aca="false">COS($A$10*X302)*SIN($A$10*$B$5) - TAN($A$10*U302)*COS($A$10*$B$5)</f>
        <v>0.653387547576958</v>
      </c>
      <c r="AB302" s="6" t="n">
        <f aca="false">IF(OR(AND(Z302*AA302&gt;0), AND(Z302&lt;0,AA302&gt;0)), MOD(ATAN2(AA302,Z302)/$A$10+360,360),  ATAN2(AA302,Z302)/$A$10)</f>
        <v>49.1369156446222</v>
      </c>
      <c r="AC302" s="16" t="n">
        <f aca="false">P302-P301</f>
        <v>0.998084762293615</v>
      </c>
      <c r="AD302" s="17" t="n">
        <f aca="false">(100013989+1670700*COS(3.0984635 + 6283.07585*L302/10)+13956*COS(3.05525 + 12566.1517*L302/10)+3084*COS(5.1985 + 77713.7715*L302/10) +1628*COS(1.1739 + 5753.3849*L302/10)+1576*COS(2.8469 + 7860.4194*L302/10)+925*COS(5.453 + 11506.77*L302/10)+542*COS(4.564 + 3930.21*L302/10)+472*COS(3.661 + 5884.927*L302/10)+346*COS(0.964 + 5507.553*L302/10)+329*COS(5.9 + 5223.694*L302/10)+307*COS(0.299 + 5573.143*L302/10)+243*COS(4.273 + 11790.629*L302/10)+212*COS(5.847 + 1577.344*L302/10)+186*COS(5.022 + 10977.079*L302/10)+175*COS(3.012 + 18849.228*L302/10)+110*COS(5.055 + 5486.778*L302/10)+98*COS(0.89 + 6069.78*L302/10)+86*COS(5.69 + 15720.84*L302/10)+86*COS(1.27 + 161000.69*L302/10)+65*COS(0.27 + 17260.15*L302/10)+63*COS(0.92 + 529.69*L302/10)+57*COS(2.01 + 83996.85*L302/10)+56*COS(5.24 + 71430.7*L302/10)+49*COS(3.25 + 2544.31*L302/10)+47*COS(2.58 + 775.52*L302/10)+45*COS(5.54 + 9437.76*L302/10)+43*COS(6.01 + 6275.96*L302/10)+39*COS(5.36 + 4694*L302/10)+38*COS(2.39 + 8827.39*L302/10)+37*COS(0.83 + 19651.05*L302/10)+37*COS(4.9 + 12139.55*L302/10)+36*COS(1.67 + 12036.46*L302/10)+35*COS(1.84 + 2942.46*L302/10)+33*COS(0.24 + 7084.9*L302/10)+32*COS(0.18 + 5088.63*L302/10)+32*COS(1.78 + 398.15*L302/10)+28*COS(1.21 + 6286.6*L302/10)+28*COS(1.9 + 6279.55*L302/10)+26*COS(4.59 + 10447.39*L302/10) +24.6*COS(3.787 + 8429.241*L302/10)+23.6*COS(0.269 + 796.3*L302/10)+27.8*COS(1.899 + 6279.55*L302/10)+23.9*COS(4.996 + 5856.48*L302/10)+20.3*COS(4.653 + 2146.165*L302/10))/100000000 + (103019*COS(1.10749 + 6283.07585*L302/10) +1721*COS(1.0644 + 12566.1517*L302/10) +702*COS(3.142 + 0*L302/10) +32*COS(1.02 + 18849.23*L302/10) +31*COS(2.84 + 5507.55*L302/10) +25*COS(1.32 + 5223.69*L302/10) +18*COS(1.42 + 1577.34*L302/10) +10*COS(5.91 + 10977.08*L302/10) +9*COS(1.42 + 6275.96*L302/10) +9*COS(0.27 + 5486.78*L302/10))*L302/1000000000  + (4359*COS(5.7846 + 6283.0758*L302/10)*L302^2+124*COS(5.579 + 12566.152*L302/10)*L302^2)/10000000000</f>
        <v>0.993607843616558</v>
      </c>
      <c r="AE302" s="10" t="n">
        <f aca="false">2*959.63/AD302</f>
        <v>1931.60713487751</v>
      </c>
      <c r="AF302" s="0"/>
      <c r="AG302" s="0"/>
    </row>
    <row r="303" customFormat="false" ht="12.8" hidden="false" customHeight="false" outlineLevel="0" collapsed="false">
      <c r="D303" s="28" t="n">
        <f aca="false">K303-INT(275*E303/9)+IF($A$8="leap year",1,2)*INT((E303+9)/12)+30</f>
        <v>29</v>
      </c>
      <c r="E303" s="28" t="n">
        <f aca="false">IF(K303&lt;32,1,INT(9*(IF($A$8="leap year",1,2)+K303)/275+0.98))</f>
        <v>10</v>
      </c>
      <c r="F303" s="20" t="n">
        <f aca="false">ASIN(Y303)*180/PI()</f>
        <v>13.2691573702911</v>
      </c>
      <c r="G303" s="21" t="n">
        <f aca="false">F303+1.02/(TAN($A$10*(F303+10.3/(F303+5.11)))*60)</f>
        <v>13.3382150727313</v>
      </c>
      <c r="H303" s="21" t="n">
        <f aca="false">IF(X303&gt;180,AB303-180,AB303+180)</f>
        <v>228.981701119229</v>
      </c>
      <c r="I303" s="13" t="n">
        <f aca="false">IF(ABS(4*(N303-0.0057183-V303))&lt;20,4*(N303-0.0057183-V303),4*(N303-0.0057183-V303-360))</f>
        <v>16.2667034383368</v>
      </c>
      <c r="J303" s="29" t="n">
        <f aca="false">INT(365.25*(IF(E303&gt;2,$A$5,$A$5-1)+4716))+INT(30.6001*(IF(E303&lt;3,E303+12,E303)+1))+D303+$C$2/24+2-INT(IF(E303&gt;2,$A$5,$A$5-1)/100)+INT(INT(IF(E303&gt;2,$A$5,$A$5-1)/100)/4)-1524.5</f>
        <v>2459882.125</v>
      </c>
      <c r="K303" s="7" t="n">
        <v>302</v>
      </c>
      <c r="L303" s="30" t="n">
        <f aca="false">(J303-2451545)/36525</f>
        <v>0.228258042436687</v>
      </c>
      <c r="M303" s="6" t="n">
        <f aca="false">MOD(357.5291 + 35999.0503*L303 - 0.0001559*L303^2 - 0.00000048*L303^3,360)</f>
        <v>294.601842929469</v>
      </c>
      <c r="N303" s="6" t="n">
        <f aca="false">MOD(280.46645 + 36000.76983*L303 + 0.0003032*L303^2,360)</f>
        <v>217.931713406793</v>
      </c>
      <c r="O303" s="6" t="n">
        <f aca="false"> MOD((1.9146 - 0.004817*L303 - 0.000014*L303^2)*SIN(M303*$A$10) + (0.019993 - 0.000101*L303)*SIN(2*M303*$A$10) + 0.00029*SIN(3*M303*$A$10),360)</f>
        <v>358.245165444199</v>
      </c>
      <c r="P303" s="6" t="n">
        <f aca="false">MOD(N303+O303,360)</f>
        <v>216.176878850992</v>
      </c>
      <c r="Q303" s="31" t="n">
        <f aca="false">COS(P303*$A$10)</f>
        <v>-0.807198579548409</v>
      </c>
      <c r="R303" s="7" t="n">
        <f aca="false">COS((23.4393-46.815*L303/3600)*$A$10)*SIN(P303*$A$10)</f>
        <v>-0.541583419054046</v>
      </c>
      <c r="S303" s="7" t="n">
        <f aca="false">SIN((23.4393-46.815*L303/3600)*$A$10)*SIN(P303*$A$10)</f>
        <v>-0.234771917785666</v>
      </c>
      <c r="T303" s="31" t="n">
        <f aca="false">SQRT(1-S303^2)</f>
        <v>0.972050485632943</v>
      </c>
      <c r="U303" s="6" t="n">
        <f aca="false">ATAN(S303/T303)/$A$10</f>
        <v>-13.5781784941609</v>
      </c>
      <c r="V303" s="6" t="n">
        <f aca="false">IF(2*ATAN(R303/(Q303+T303))/$A$10&gt;0, 2*ATAN(R303/(Q303+T303))/$A$10, 2*ATAN(R303/(Q303+T303))/$A$10+360)</f>
        <v>213.859319247209</v>
      </c>
      <c r="W303" s="6" t="n">
        <f aca="false"> MOD(280.46061837 + 360.98564736629*(J303-2451545) + 0.000387933*L303^2 - L303^3/3871000010  + $B$7,360)</f>
        <v>262.925937262829</v>
      </c>
      <c r="X303" s="6" t="n">
        <f aca="false">IF(W303-V303&gt;0,W303-V303,W303-V303+360)</f>
        <v>49.0666180156203</v>
      </c>
      <c r="Y303" s="31" t="n">
        <f aca="false">SIN($A$10*$B$5)*SIN(U303*$A$10) +COS($A$10*$B$5)* COS(U303*$A$10)*COS(X303*$A$10)</f>
        <v>0.229525836402588</v>
      </c>
      <c r="Z303" s="6" t="n">
        <f aca="false">SIN($A$10*X303)</f>
        <v>0.755471872182021</v>
      </c>
      <c r="AA303" s="6" t="n">
        <f aca="false">COS($A$10*X303)*SIN($A$10*$B$5) - TAN($A$10*U303)*COS($A$10*$B$5)</f>
        <v>0.657145401338814</v>
      </c>
      <c r="AB303" s="6" t="n">
        <f aca="false">IF(OR(AND(Z303*AA303&gt;0), AND(Z303&lt;0,AA303&gt;0)), MOD(ATAN2(AA303,Z303)/$A$10+360,360),  ATAN2(AA303,Z303)/$A$10)</f>
        <v>48.9817011192288</v>
      </c>
      <c r="AC303" s="16" t="n">
        <f aca="false">P303-P302</f>
        <v>0.998620643249978</v>
      </c>
      <c r="AD303" s="17" t="n">
        <f aca="false">(100013989+1670700*COS(3.0984635 + 6283.07585*L303/10)+13956*COS(3.05525 + 12566.1517*L303/10)+3084*COS(5.1985 + 77713.7715*L303/10) +1628*COS(1.1739 + 5753.3849*L303/10)+1576*COS(2.8469 + 7860.4194*L303/10)+925*COS(5.453 + 11506.77*L303/10)+542*COS(4.564 + 3930.21*L303/10)+472*COS(3.661 + 5884.927*L303/10)+346*COS(0.964 + 5507.553*L303/10)+329*COS(5.9 + 5223.694*L303/10)+307*COS(0.299 + 5573.143*L303/10)+243*COS(4.273 + 11790.629*L303/10)+212*COS(5.847 + 1577.344*L303/10)+186*COS(5.022 + 10977.079*L303/10)+175*COS(3.012 + 18849.228*L303/10)+110*COS(5.055 + 5486.778*L303/10)+98*COS(0.89 + 6069.78*L303/10)+86*COS(5.69 + 15720.84*L303/10)+86*COS(1.27 + 161000.69*L303/10)+65*COS(0.27 + 17260.15*L303/10)+63*COS(0.92 + 529.69*L303/10)+57*COS(2.01 + 83996.85*L303/10)+56*COS(5.24 + 71430.7*L303/10)+49*COS(3.25 + 2544.31*L303/10)+47*COS(2.58 + 775.52*L303/10)+45*COS(5.54 + 9437.76*L303/10)+43*COS(6.01 + 6275.96*L303/10)+39*COS(5.36 + 4694*L303/10)+38*COS(2.39 + 8827.39*L303/10)+37*COS(0.83 + 19651.05*L303/10)+37*COS(4.9 + 12139.55*L303/10)+36*COS(1.67 + 12036.46*L303/10)+35*COS(1.84 + 2942.46*L303/10)+33*COS(0.24 + 7084.9*L303/10)+32*COS(0.18 + 5088.63*L303/10)+32*COS(1.78 + 398.15*L303/10)+28*COS(1.21 + 6286.6*L303/10)+28*COS(1.9 + 6279.55*L303/10)+26*COS(4.59 + 10447.39*L303/10) +24.6*COS(3.787 + 8429.241*L303/10)+23.6*COS(0.269 + 796.3*L303/10)+27.8*COS(1.899 + 6279.55*L303/10)+23.9*COS(4.996 + 5856.48*L303/10)+20.3*COS(4.653 + 2146.165*L303/10))/100000000 + (103019*COS(1.10749 + 6283.07585*L303/10) +1721*COS(1.0644 + 12566.1517*L303/10) +702*COS(3.142 + 0*L303/10) +32*COS(1.02 + 18849.23*L303/10) +31*COS(2.84 + 5507.55*L303/10) +25*COS(1.32 + 5223.69*L303/10) +18*COS(1.42 + 1577.34*L303/10) +10*COS(5.91 + 10977.08*L303/10) +9*COS(1.42 + 6275.96*L303/10) +9*COS(0.27 + 5486.78*L303/10))*L303/1000000000  + (4359*COS(5.7846 + 6283.0758*L303/10)*L303^2+124*COS(5.579 + 12566.152*L303/10)*L303^2)/10000000000</f>
        <v>0.993337179288611</v>
      </c>
      <c r="AE303" s="10" t="n">
        <f aca="false">2*959.63/AD303</f>
        <v>1932.13345882664</v>
      </c>
      <c r="AF303" s="0"/>
      <c r="AG303" s="0"/>
    </row>
    <row r="304" customFormat="false" ht="12.8" hidden="false" customHeight="false" outlineLevel="0" collapsed="false">
      <c r="D304" s="28" t="n">
        <f aca="false">K304-INT(275*E304/9)+IF($A$8="leap year",1,2)*INT((E304+9)/12)+30</f>
        <v>30</v>
      </c>
      <c r="E304" s="28" t="n">
        <f aca="false">IF(K304&lt;32,1,INT(9*(IF($A$8="leap year",1,2)+K304)/275+0.98))</f>
        <v>10</v>
      </c>
      <c r="F304" s="20" t="n">
        <f aca="false">ASIN(Y304)*180/PI()</f>
        <v>12.9779355017201</v>
      </c>
      <c r="G304" s="21" t="n">
        <f aca="false">F304+1.02/(TAN($A$10*(F304+10.3/(F304+5.11)))*60)</f>
        <v>13.0484885466636</v>
      </c>
      <c r="H304" s="21" t="n">
        <f aca="false">IF(X304&gt;180,AB304-180,AB304+180)</f>
        <v>228.825872468347</v>
      </c>
      <c r="I304" s="13" t="n">
        <f aca="false">IF(ABS(4*(N304-0.0057183-V304))&lt;20,4*(N304-0.0057183-V304),4*(N304-0.0057183-V304-360))</f>
        <v>16.3230606633336</v>
      </c>
      <c r="J304" s="29" t="n">
        <f aca="false">INT(365.25*(IF(E304&gt;2,$A$5,$A$5-1)+4716))+INT(30.6001*(IF(E304&lt;3,E304+12,E304)+1))+D304+$C$2/24+2-INT(IF(E304&gt;2,$A$5,$A$5-1)/100)+INT(INT(IF(E304&gt;2,$A$5,$A$5-1)/100)/4)-1524.5</f>
        <v>2459883.125</v>
      </c>
      <c r="K304" s="7" t="n">
        <v>303</v>
      </c>
      <c r="L304" s="30" t="n">
        <f aca="false">(J304-2451545)/36525</f>
        <v>0.228285420944559</v>
      </c>
      <c r="M304" s="6" t="n">
        <f aca="false">MOD(357.5291 + 35999.0503*L304 - 0.0001559*L304^2 - 0.00000048*L304^3,360)</f>
        <v>295.587443209517</v>
      </c>
      <c r="N304" s="6" t="n">
        <f aca="false">MOD(280.46645 + 36000.76983*L304 + 0.0003032*L304^2,360)</f>
        <v>218.917360770747</v>
      </c>
      <c r="O304" s="6" t="n">
        <f aca="false"> MOD((1.9146 - 0.004817*L304 - 0.000014*L304^2)*SIN(M304*$A$10) + (0.019993 - 0.000101*L304)*SIN(2*M304*$A$10) + 0.00029*SIN(3*M304*$A$10),360)</f>
        <v>358.258671205625</v>
      </c>
      <c r="P304" s="6" t="n">
        <f aca="false">MOD(N304+O304,360)</f>
        <v>217.176031976373</v>
      </c>
      <c r="Q304" s="31" t="n">
        <f aca="false">COS(P304*$A$10)</f>
        <v>-0.796782764785972</v>
      </c>
      <c r="R304" s="7" t="n">
        <f aca="false">COS((23.4393-46.815*L304/3600)*$A$10)*SIN(P304*$A$10)</f>
        <v>-0.554415500256823</v>
      </c>
      <c r="S304" s="7" t="n">
        <f aca="false">SIN((23.4393-46.815*L304/3600)*$A$10)*SIN(P304*$A$10)</f>
        <v>-0.240334514406479</v>
      </c>
      <c r="T304" s="31" t="n">
        <f aca="false">SQRT(1-S304^2)</f>
        <v>0.970690126242666</v>
      </c>
      <c r="U304" s="6" t="n">
        <f aca="false">ATAN(S304/T304)/$A$10</f>
        <v>-13.9062845074803</v>
      </c>
      <c r="V304" s="6" t="n">
        <f aca="false">IF(2*ATAN(R304/(Q304+T304))/$A$10&gt;0, 2*ATAN(R304/(Q304+T304))/$A$10, 2*ATAN(R304/(Q304+T304))/$A$10+360)</f>
        <v>214.830877304914</v>
      </c>
      <c r="W304" s="6" t="n">
        <f aca="false"> MOD(280.46061837 + 360.98564736629*(J304-2451545) + 0.000387933*L304^2 - L304^3/3871000010  + $B$7,360)</f>
        <v>263.911584633403</v>
      </c>
      <c r="X304" s="6" t="n">
        <f aca="false">IF(W304-V304&gt;0,W304-V304,W304-V304+360)</f>
        <v>49.0807073284888</v>
      </c>
      <c r="Y304" s="31" t="n">
        <f aca="false">SIN($A$10*$B$5)*SIN(U304*$A$10) +COS($A$10*$B$5)* COS(U304*$A$10)*COS(X304*$A$10)</f>
        <v>0.22457580957062</v>
      </c>
      <c r="Z304" s="6" t="n">
        <f aca="false">SIN($A$10*X304)</f>
        <v>0.755632961576755</v>
      </c>
      <c r="AA304" s="6" t="n">
        <f aca="false">COS($A$10*X304)*SIN($A$10*$B$5) - TAN($A$10*U304)*COS($A$10*$B$5)</f>
        <v>0.660904176318208</v>
      </c>
      <c r="AB304" s="6" t="n">
        <f aca="false">IF(OR(AND(Z304*AA304&gt;0), AND(Z304&lt;0,AA304&gt;0)), MOD(ATAN2(AA304,Z304)/$A$10+360,360),  ATAN2(AA304,Z304)/$A$10)</f>
        <v>48.8258724683473</v>
      </c>
      <c r="AC304" s="16" t="n">
        <f aca="false">P304-P303</f>
        <v>0.999153125380644</v>
      </c>
      <c r="AD304" s="17" t="n">
        <f aca="false">(100013989+1670700*COS(3.0984635 + 6283.07585*L304/10)+13956*COS(3.05525 + 12566.1517*L304/10)+3084*COS(5.1985 + 77713.7715*L304/10) +1628*COS(1.1739 + 5753.3849*L304/10)+1576*COS(2.8469 + 7860.4194*L304/10)+925*COS(5.453 + 11506.77*L304/10)+542*COS(4.564 + 3930.21*L304/10)+472*COS(3.661 + 5884.927*L304/10)+346*COS(0.964 + 5507.553*L304/10)+329*COS(5.9 + 5223.694*L304/10)+307*COS(0.299 + 5573.143*L304/10)+243*COS(4.273 + 11790.629*L304/10)+212*COS(5.847 + 1577.344*L304/10)+186*COS(5.022 + 10977.079*L304/10)+175*COS(3.012 + 18849.228*L304/10)+110*COS(5.055 + 5486.778*L304/10)+98*COS(0.89 + 6069.78*L304/10)+86*COS(5.69 + 15720.84*L304/10)+86*COS(1.27 + 161000.69*L304/10)+65*COS(0.27 + 17260.15*L304/10)+63*COS(0.92 + 529.69*L304/10)+57*COS(2.01 + 83996.85*L304/10)+56*COS(5.24 + 71430.7*L304/10)+49*COS(3.25 + 2544.31*L304/10)+47*COS(2.58 + 775.52*L304/10)+45*COS(5.54 + 9437.76*L304/10)+43*COS(6.01 + 6275.96*L304/10)+39*COS(5.36 + 4694*L304/10)+38*COS(2.39 + 8827.39*L304/10)+37*COS(0.83 + 19651.05*L304/10)+37*COS(4.9 + 12139.55*L304/10)+36*COS(1.67 + 12036.46*L304/10)+35*COS(1.84 + 2942.46*L304/10)+33*COS(0.24 + 7084.9*L304/10)+32*COS(0.18 + 5088.63*L304/10)+32*COS(1.78 + 398.15*L304/10)+28*COS(1.21 + 6286.6*L304/10)+28*COS(1.9 + 6279.55*L304/10)+26*COS(4.59 + 10447.39*L304/10) +24.6*COS(3.787 + 8429.241*L304/10)+23.6*COS(0.269 + 796.3*L304/10)+27.8*COS(1.899 + 6279.55*L304/10)+23.9*COS(4.996 + 5856.48*L304/10)+20.3*COS(4.653 + 2146.165*L304/10))/100000000 + (103019*COS(1.10749 + 6283.07585*L304/10) +1721*COS(1.0644 + 12566.1517*L304/10) +702*COS(3.142 + 0*L304/10) +32*COS(1.02 + 18849.23*L304/10) +31*COS(2.84 + 5507.55*L304/10) +25*COS(1.32 + 5223.69*L304/10) +18*COS(1.42 + 1577.34*L304/10) +10*COS(5.91 + 10977.08*L304/10) +9*COS(1.42 + 6275.96*L304/10) +9*COS(0.27 + 5486.78*L304/10))*L304/1000000000  + (4359*COS(5.7846 + 6283.0758*L304/10)*L304^2+124*COS(5.579 + 12566.152*L304/10)*L304^2)/10000000000</f>
        <v>0.99306753003197</v>
      </c>
      <c r="AE304" s="10" t="n">
        <f aca="false">2*959.63/AD304</f>
        <v>1932.65809419649</v>
      </c>
      <c r="AF304" s="0"/>
      <c r="AG304" s="0"/>
    </row>
    <row r="305" customFormat="false" ht="12.8" hidden="false" customHeight="false" outlineLevel="0" collapsed="false">
      <c r="D305" s="28" t="n">
        <f aca="false">K305-INT(275*E305/9)+IF($A$8="leap year",1,2)*INT((E305+9)/12)+30</f>
        <v>31</v>
      </c>
      <c r="E305" s="28" t="n">
        <f aca="false">IF(K305&lt;32,1,INT(9*(IF($A$8="leap year",1,2)+K305)/275+0.98))</f>
        <v>10</v>
      </c>
      <c r="F305" s="20" t="n">
        <f aca="false">ASIN(Y305)*180/PI()</f>
        <v>12.6914071864765</v>
      </c>
      <c r="G305" s="21" t="n">
        <f aca="false">F305+1.02/(TAN($A$10*(F305+10.3/(F305+5.11)))*60)</f>
        <v>12.7634907382288</v>
      </c>
      <c r="H305" s="21" t="n">
        <f aca="false">IF(X305&gt;180,AB305-180,AB305+180)</f>
        <v>228.669445725257</v>
      </c>
      <c r="I305" s="13" t="n">
        <f aca="false">IF(ABS(4*(N305-0.0057183-V305))&lt;20,4*(N305-0.0057183-V305),4*(N305-0.0057183-V305-360))</f>
        <v>16.3663814856897</v>
      </c>
      <c r="J305" s="29" t="n">
        <f aca="false">INT(365.25*(IF(E305&gt;2,$A$5,$A$5-1)+4716))+INT(30.6001*(IF(E305&lt;3,E305+12,E305)+1))+D305+$C$2/24+2-INT(IF(E305&gt;2,$A$5,$A$5-1)/100)+INT(INT(IF(E305&gt;2,$A$5,$A$5-1)/100)/4)-1524.5</f>
        <v>2459884.125</v>
      </c>
      <c r="K305" s="7" t="n">
        <v>304</v>
      </c>
      <c r="L305" s="30" t="n">
        <f aca="false">(J305-2451545)/36525</f>
        <v>0.22831279945243</v>
      </c>
      <c r="M305" s="6" t="n">
        <f aca="false">MOD(357.5291 + 35999.0503*L305 - 0.0001559*L305^2 - 0.00000048*L305^3,360)</f>
        <v>296.573043489565</v>
      </c>
      <c r="N305" s="6" t="n">
        <f aca="false">MOD(280.46645 + 36000.76983*L305 + 0.0003032*L305^2,360)</f>
        <v>219.903008134703</v>
      </c>
      <c r="O305" s="6" t="n">
        <f aca="false"> MOD((1.9146 - 0.004817*L305 - 0.000014*L305^2)*SIN(M305*$A$10) + (0.019993 - 0.000101*L305)*SIN(2*M305*$A$10) + 0.00029*SIN(3*M305*$A$10),360)</f>
        <v>358.272705877424</v>
      </c>
      <c r="P305" s="6" t="n">
        <f aca="false">MOD(N305+O305,360)</f>
        <v>218.175714012127</v>
      </c>
      <c r="Q305" s="31" t="n">
        <f aca="false">COS(P305*$A$10)</f>
        <v>-0.786118947616734</v>
      </c>
      <c r="R305" s="7" t="n">
        <f aca="false">COS((23.4393-46.815*L305/3600)*$A$10)*SIN(P305*$A$10)</f>
        <v>-0.567085645305127</v>
      </c>
      <c r="S305" s="7" t="n">
        <f aca="false">SIN((23.4393-46.815*L305/3600)*$A$10)*SIN(P305*$A$10)</f>
        <v>-0.245826912861115</v>
      </c>
      <c r="T305" s="31" t="n">
        <f aca="false">SQRT(1-S305^2)</f>
        <v>0.969313741217555</v>
      </c>
      <c r="U305" s="6" t="n">
        <f aca="false">ATAN(S305/T305)/$A$10</f>
        <v>-14.2307069639066</v>
      </c>
      <c r="V305" s="6" t="n">
        <f aca="false">IF(2*ATAN(R305/(Q305+T305))/$A$10&gt;0, 2*ATAN(R305/(Q305+T305))/$A$10, 2*ATAN(R305/(Q305+T305))/$A$10+360)</f>
        <v>215.80569446328</v>
      </c>
      <c r="W305" s="6" t="n">
        <f aca="false"> MOD(280.46061837 + 360.98564736629*(J305-2451545) + 0.000387933*L305^2 - L305^3/3871000010  + $B$7,360)</f>
        <v>264.897232004907</v>
      </c>
      <c r="X305" s="6" t="n">
        <f aca="false">IF(W305-V305&gt;0,W305-V305,W305-V305+360)</f>
        <v>49.0915375416266</v>
      </c>
      <c r="Y305" s="31" t="n">
        <f aca="false">SIN($A$10*$B$5)*SIN(U305*$A$10) +COS($A$10*$B$5)* COS(U305*$A$10)*COS(X305*$A$10)</f>
        <v>0.219699898148115</v>
      </c>
      <c r="Z305" s="6" t="n">
        <f aca="false">SIN($A$10*X305)</f>
        <v>0.755756757171158</v>
      </c>
      <c r="AA305" s="6" t="n">
        <f aca="false">COS($A$10*X305)*SIN($A$10*$B$5) - TAN($A$10*U305)*COS($A$10*$B$5)</f>
        <v>0.66466294774993</v>
      </c>
      <c r="AB305" s="6" t="n">
        <f aca="false">IF(OR(AND(Z305*AA305&gt;0), AND(Z305&lt;0,AA305&gt;0)), MOD(ATAN2(AA305,Z305)/$A$10+360,360),  ATAN2(AA305,Z305)/$A$10)</f>
        <v>48.6694457252573</v>
      </c>
      <c r="AC305" s="16" t="n">
        <f aca="false">P305-P304</f>
        <v>0.99968203575429</v>
      </c>
      <c r="AD305" s="17" t="n">
        <f aca="false">(100013989+1670700*COS(3.0984635 + 6283.07585*L305/10)+13956*COS(3.05525 + 12566.1517*L305/10)+3084*COS(5.1985 + 77713.7715*L305/10) +1628*COS(1.1739 + 5753.3849*L305/10)+1576*COS(2.8469 + 7860.4194*L305/10)+925*COS(5.453 + 11506.77*L305/10)+542*COS(4.564 + 3930.21*L305/10)+472*COS(3.661 + 5884.927*L305/10)+346*COS(0.964 + 5507.553*L305/10)+329*COS(5.9 + 5223.694*L305/10)+307*COS(0.299 + 5573.143*L305/10)+243*COS(4.273 + 11790.629*L305/10)+212*COS(5.847 + 1577.344*L305/10)+186*COS(5.022 + 10977.079*L305/10)+175*COS(3.012 + 18849.228*L305/10)+110*COS(5.055 + 5486.778*L305/10)+98*COS(0.89 + 6069.78*L305/10)+86*COS(5.69 + 15720.84*L305/10)+86*COS(1.27 + 161000.69*L305/10)+65*COS(0.27 + 17260.15*L305/10)+63*COS(0.92 + 529.69*L305/10)+57*COS(2.01 + 83996.85*L305/10)+56*COS(5.24 + 71430.7*L305/10)+49*COS(3.25 + 2544.31*L305/10)+47*COS(2.58 + 775.52*L305/10)+45*COS(5.54 + 9437.76*L305/10)+43*COS(6.01 + 6275.96*L305/10)+39*COS(5.36 + 4694*L305/10)+38*COS(2.39 + 8827.39*L305/10)+37*COS(0.83 + 19651.05*L305/10)+37*COS(4.9 + 12139.55*L305/10)+36*COS(1.67 + 12036.46*L305/10)+35*COS(1.84 + 2942.46*L305/10)+33*COS(0.24 + 7084.9*L305/10)+32*COS(0.18 + 5088.63*L305/10)+32*COS(1.78 + 398.15*L305/10)+28*COS(1.21 + 6286.6*L305/10)+28*COS(1.9 + 6279.55*L305/10)+26*COS(4.59 + 10447.39*L305/10) +24.6*COS(3.787 + 8429.241*L305/10)+23.6*COS(0.269 + 796.3*L305/10)+27.8*COS(1.899 + 6279.55*L305/10)+23.9*COS(4.996 + 5856.48*L305/10)+20.3*COS(4.653 + 2146.165*L305/10))/100000000 + (103019*COS(1.10749 + 6283.07585*L305/10) +1721*COS(1.0644 + 12566.1517*L305/10) +702*COS(3.142 + 0*L305/10) +32*COS(1.02 + 18849.23*L305/10) +31*COS(2.84 + 5507.55*L305/10) +25*COS(1.32 + 5223.69*L305/10) +18*COS(1.42 + 1577.34*L305/10) +10*COS(5.91 + 10977.08*L305/10) +9*COS(1.42 + 6275.96*L305/10) +9*COS(0.27 + 5486.78*L305/10))*L305/1000000000  + (4359*COS(5.7846 + 6283.0758*L305/10)*L305^2+124*COS(5.579 + 12566.152*L305/10)*L305^2)/10000000000</f>
        <v>0.992799287434359</v>
      </c>
      <c r="AE305" s="10" t="n">
        <f aca="false">2*959.63/AD305</f>
        <v>1933.18027550145</v>
      </c>
      <c r="AF305" s="0"/>
      <c r="AG305" s="0"/>
    </row>
    <row r="306" customFormat="false" ht="12.8" hidden="false" customHeight="false" outlineLevel="0" collapsed="false">
      <c r="D306" s="28" t="n">
        <f aca="false">K306-INT(275*E306/9)+IF($A$8="leap year",1,2)*INT((E306+9)/12)+30</f>
        <v>1</v>
      </c>
      <c r="E306" s="28" t="n">
        <f aca="false">IF(K306&lt;32,1,INT(9*(IF($A$8="leap year",1,2)+K306)/275+0.98))</f>
        <v>11</v>
      </c>
      <c r="F306" s="20" t="n">
        <f aca="false">ASIN(Y306)*180/PI()</f>
        <v>12.4096843880059</v>
      </c>
      <c r="G306" s="21" t="n">
        <f aca="false">F306+1.02/(TAN($A$10*(F306+10.3/(F306+5.11)))*60)</f>
        <v>12.4833335847352</v>
      </c>
      <c r="H306" s="21" t="n">
        <f aca="false">IF(X306&gt;180,AB306-180,AB306+180)</f>
        <v>228.512439786896</v>
      </c>
      <c r="I306" s="13" t="n">
        <f aca="false">IF(ABS(4*(N306-0.0057183-V306))&lt;20,4*(N306-0.0057183-V306),4*(N306-0.0057183-V306-360))</f>
        <v>16.3964993146515</v>
      </c>
      <c r="J306" s="29" t="n">
        <f aca="false">INT(365.25*(IF(E306&gt;2,$A$5,$A$5-1)+4716))+INT(30.6001*(IF(E306&lt;3,E306+12,E306)+1))+D306+$C$2/24+2-INT(IF(E306&gt;2,$A$5,$A$5-1)/100)+INT(INT(IF(E306&gt;2,$A$5,$A$5-1)/100)/4)-1524.5</f>
        <v>2459885.125</v>
      </c>
      <c r="K306" s="7" t="n">
        <v>305</v>
      </c>
      <c r="L306" s="30" t="n">
        <f aca="false">(J306-2451545)/36525</f>
        <v>0.228340177960301</v>
      </c>
      <c r="M306" s="6" t="n">
        <f aca="false">MOD(357.5291 + 35999.0503*L306 - 0.0001559*L306^2 - 0.00000048*L306^3,360)</f>
        <v>297.558643769611</v>
      </c>
      <c r="N306" s="6" t="n">
        <f aca="false">MOD(280.46645 + 36000.76983*L306 + 0.0003032*L306^2,360)</f>
        <v>220.888655498658</v>
      </c>
      <c r="O306" s="6" t="n">
        <f aca="false"> MOD((1.9146 - 0.004817*L306 - 0.000014*L306^2)*SIN(M306*$A$10) + (0.019993 - 0.000101*L306)*SIN(2*M306*$A$10) + 0.00029*SIN(3*M306*$A$10),360)</f>
        <v>358.287265715406</v>
      </c>
      <c r="P306" s="6" t="n">
        <f aca="false">MOD(N306+O306,360)</f>
        <v>219.175921214065</v>
      </c>
      <c r="Q306" s="31" t="n">
        <f aca="false">COS(P306*$A$10)</f>
        <v>-0.775210033165792</v>
      </c>
      <c r="R306" s="7" t="n">
        <f aca="false">COS((23.4393-46.815*L306/3600)*$A$10)*SIN(P306*$A$10)</f>
        <v>-0.579589679792169</v>
      </c>
      <c r="S306" s="7" t="n">
        <f aca="false">SIN((23.4393-46.815*L306/3600)*$A$10)*SIN(P306*$A$10)</f>
        <v>-0.25124730358255</v>
      </c>
      <c r="T306" s="31" t="n">
        <f aca="false">SQRT(1-S306^2)</f>
        <v>0.967922926912313</v>
      </c>
      <c r="U306" s="6" t="n">
        <f aca="false">ATAN(S306/T306)/$A$10</f>
        <v>-14.5513334586557</v>
      </c>
      <c r="V306" s="6" t="n">
        <f aca="false">IF(2*ATAN(R306/(Q306+T306))/$A$10&gt;0, 2*ATAN(R306/(Q306+T306))/$A$10, 2*ATAN(R306/(Q306+T306))/$A$10+360)</f>
        <v>216.783812369996</v>
      </c>
      <c r="W306" s="6" t="n">
        <f aca="false"> MOD(280.46061837 + 360.98564736629*(J306-2451545) + 0.000387933*L306^2 - L306^3/3871000010  + $B$7,360)</f>
        <v>265.882879375946</v>
      </c>
      <c r="X306" s="6" t="n">
        <f aca="false">IF(W306-V306&gt;0,W306-V306,W306-V306+360)</f>
        <v>49.0990670059503</v>
      </c>
      <c r="Y306" s="31" t="n">
        <f aca="false">SIN($A$10*$B$5)*SIN(U306*$A$10) +COS($A$10*$B$5)* COS(U306*$A$10)*COS(X306*$A$10)</f>
        <v>0.214900405600124</v>
      </c>
      <c r="Z306" s="6" t="n">
        <f aca="false">SIN($A$10*X306)</f>
        <v>0.755842807387135</v>
      </c>
      <c r="AA306" s="6" t="n">
        <f aca="false">COS($A$10*X306)*SIN($A$10*$B$5) - TAN($A$10*U306)*COS($A$10*$B$5)</f>
        <v>0.668420727573403</v>
      </c>
      <c r="AB306" s="6" t="n">
        <f aca="false">IF(OR(AND(Z306*AA306&gt;0), AND(Z306&lt;0,AA306&gt;0)), MOD(ATAN2(AA306,Z306)/$A$10+360,360),  ATAN2(AA306,Z306)/$A$10)</f>
        <v>48.5124397868962</v>
      </c>
      <c r="AC306" s="16" t="n">
        <f aca="false">P306-P305</f>
        <v>1.00020720193777</v>
      </c>
      <c r="AD306" s="17" t="n">
        <f aca="false">(100013989+1670700*COS(3.0984635 + 6283.07585*L306/10)+13956*COS(3.05525 + 12566.1517*L306/10)+3084*COS(5.1985 + 77713.7715*L306/10) +1628*COS(1.1739 + 5753.3849*L306/10)+1576*COS(2.8469 + 7860.4194*L306/10)+925*COS(5.453 + 11506.77*L306/10)+542*COS(4.564 + 3930.21*L306/10)+472*COS(3.661 + 5884.927*L306/10)+346*COS(0.964 + 5507.553*L306/10)+329*COS(5.9 + 5223.694*L306/10)+307*COS(0.299 + 5573.143*L306/10)+243*COS(4.273 + 11790.629*L306/10)+212*COS(5.847 + 1577.344*L306/10)+186*COS(5.022 + 10977.079*L306/10)+175*COS(3.012 + 18849.228*L306/10)+110*COS(5.055 + 5486.778*L306/10)+98*COS(0.89 + 6069.78*L306/10)+86*COS(5.69 + 15720.84*L306/10)+86*COS(1.27 + 161000.69*L306/10)+65*COS(0.27 + 17260.15*L306/10)+63*COS(0.92 + 529.69*L306/10)+57*COS(2.01 + 83996.85*L306/10)+56*COS(5.24 + 71430.7*L306/10)+49*COS(3.25 + 2544.31*L306/10)+47*COS(2.58 + 775.52*L306/10)+45*COS(5.54 + 9437.76*L306/10)+43*COS(6.01 + 6275.96*L306/10)+39*COS(5.36 + 4694*L306/10)+38*COS(2.39 + 8827.39*L306/10)+37*COS(0.83 + 19651.05*L306/10)+37*COS(4.9 + 12139.55*L306/10)+36*COS(1.67 + 12036.46*L306/10)+35*COS(1.84 + 2942.46*L306/10)+33*COS(0.24 + 7084.9*L306/10)+32*COS(0.18 + 5088.63*L306/10)+32*COS(1.78 + 398.15*L306/10)+28*COS(1.21 + 6286.6*L306/10)+28*COS(1.9 + 6279.55*L306/10)+26*COS(4.59 + 10447.39*L306/10) +24.6*COS(3.787 + 8429.241*L306/10)+23.6*COS(0.269 + 796.3*L306/10)+27.8*COS(1.899 + 6279.55*L306/10)+23.9*COS(4.996 + 5856.48*L306/10)+20.3*COS(4.653 + 2146.165*L306/10))/100000000 + (103019*COS(1.10749 + 6283.07585*L306/10) +1721*COS(1.0644 + 12566.1517*L306/10) +702*COS(3.142 + 0*L306/10) +32*COS(1.02 + 18849.23*L306/10) +31*COS(2.84 + 5507.55*L306/10) +25*COS(1.32 + 5223.69*L306/10) +18*COS(1.42 + 1577.34*L306/10) +10*COS(5.91 + 10977.08*L306/10) +9*COS(1.42 + 6275.96*L306/10) +9*COS(0.27 + 5486.78*L306/10))*L306/1000000000  + (4359*COS(5.7846 + 6283.0758*L306/10)*L306^2+124*COS(5.579 + 12566.152*L306/10)*L306^2)/10000000000</f>
        <v>0.992532882666135</v>
      </c>
      <c r="AE306" s="10" t="n">
        <f aca="false">2*959.63/AD306</f>
        <v>1933.69915850495</v>
      </c>
      <c r="AF306" s="0"/>
      <c r="AG306" s="0"/>
    </row>
    <row r="307" customFormat="false" ht="12.8" hidden="false" customHeight="false" outlineLevel="0" collapsed="false">
      <c r="D307" s="28" t="n">
        <f aca="false">K307-INT(275*E307/9)+IF($A$8="leap year",1,2)*INT((E307+9)/12)+30</f>
        <v>2</v>
      </c>
      <c r="E307" s="28" t="n">
        <f aca="false">IF(K307&lt;32,1,INT(9*(IF($A$8="leap year",1,2)+K307)/275+0.98))</f>
        <v>11</v>
      </c>
      <c r="F307" s="20" t="n">
        <f aca="false">ASIN(Y307)*180/PI()</f>
        <v>12.1328775212916</v>
      </c>
      <c r="G307" s="21" t="n">
        <f aca="false">F307+1.02/(TAN($A$10*(F307+10.3/(F307+5.11)))*60)</f>
        <v>12.2081273526881</v>
      </c>
      <c r="H307" s="21" t="n">
        <f aca="false">IF(X307&gt;180,AB307-180,AB307+180)</f>
        <v>228.354876442737</v>
      </c>
      <c r="I307" s="13" t="n">
        <f aca="false">IF(ABS(4*(N307-0.0057183-V307))&lt;20,4*(N307-0.0057183-V307),4*(N307-0.0057183-V307-360))</f>
        <v>16.4132593166858</v>
      </c>
      <c r="J307" s="29" t="n">
        <f aca="false">INT(365.25*(IF(E307&gt;2,$A$5,$A$5-1)+4716))+INT(30.6001*(IF(E307&lt;3,E307+12,E307)+1))+D307+$C$2/24+2-INT(IF(E307&gt;2,$A$5,$A$5-1)/100)+INT(INT(IF(E307&gt;2,$A$5,$A$5-1)/100)/4)-1524.5</f>
        <v>2459886.125</v>
      </c>
      <c r="K307" s="7" t="n">
        <v>306</v>
      </c>
      <c r="L307" s="30" t="n">
        <f aca="false">(J307-2451545)/36525</f>
        <v>0.228367556468172</v>
      </c>
      <c r="M307" s="6" t="n">
        <f aca="false">MOD(357.5291 + 35999.0503*L307 - 0.0001559*L307^2 - 0.00000048*L307^3,360)</f>
        <v>298.544244049657</v>
      </c>
      <c r="N307" s="6" t="n">
        <f aca="false">MOD(280.46645 + 36000.76983*L307 + 0.0003032*L307^2,360)</f>
        <v>221.874302862612</v>
      </c>
      <c r="O307" s="6" t="n">
        <f aca="false"> MOD((1.9146 - 0.004817*L307 - 0.000014*L307^2)*SIN(M307*$A$10) + (0.019993 - 0.000101*L307)*SIN(2*M307*$A$10) + 0.00029*SIN(3*M307*$A$10),360)</f>
        <v>358.302346803527</v>
      </c>
      <c r="P307" s="6" t="n">
        <f aca="false">MOD(N307+O307,360)</f>
        <v>220.176649666139</v>
      </c>
      <c r="Q307" s="31" t="n">
        <f aca="false">COS(P307*$A$10)</f>
        <v>-0.764059015158162</v>
      </c>
      <c r="R307" s="7" t="n">
        <f aca="false">COS((23.4393-46.815*L307/3600)*$A$10)*SIN(P307*$A$10)</f>
        <v>-0.59192347017853</v>
      </c>
      <c r="S307" s="7" t="n">
        <f aca="false">SIN((23.4393-46.815*L307/3600)*$A$10)*SIN(P307*$A$10)</f>
        <v>-0.25659389471955</v>
      </c>
      <c r="T307" s="31" t="n">
        <f aca="false">SQRT(1-S307^2)</f>
        <v>0.966519308235822</v>
      </c>
      <c r="U307" s="6" t="n">
        <f aca="false">ATAN(S307/T307)/$A$10</f>
        <v>-14.8680514472549</v>
      </c>
      <c r="V307" s="6" t="n">
        <f aca="false">IF(2*ATAN(R307/(Q307+T307))/$A$10&gt;0, 2*ATAN(R307/(Q307+T307))/$A$10, 2*ATAN(R307/(Q307+T307))/$A$10+360)</f>
        <v>217.765269733441</v>
      </c>
      <c r="W307" s="6" t="n">
        <f aca="false"> MOD(280.46061837 + 360.98564736629*(J307-2451545) + 0.000387933*L307^2 - L307^3/3871000010  + $B$7,360)</f>
        <v>266.86852674745</v>
      </c>
      <c r="X307" s="6" t="n">
        <f aca="false">IF(W307-V307&gt;0,W307-V307,W307-V307+360)</f>
        <v>49.1032570140095</v>
      </c>
      <c r="Y307" s="31" t="n">
        <f aca="false">SIN($A$10*$B$5)*SIN(U307*$A$10) +COS($A$10*$B$5)* COS(U307*$A$10)*COS(X307*$A$10)</f>
        <v>0.210179600913636</v>
      </c>
      <c r="Z307" s="6" t="n">
        <f aca="false">SIN($A$10*X307)</f>
        <v>0.755890687092726</v>
      </c>
      <c r="AA307" s="6" t="n">
        <f aca="false">COS($A$10*X307)*SIN($A$10*$B$5) - TAN($A$10*U307)*COS($A$10*$B$5)</f>
        <v>0.672176463299835</v>
      </c>
      <c r="AB307" s="6" t="n">
        <f aca="false">IF(OR(AND(Z307*AA307&gt;0), AND(Z307&lt;0,AA307&gt;0)), MOD(ATAN2(AA307,Z307)/$A$10+360,360),  ATAN2(AA307,Z307)/$A$10)</f>
        <v>48.3548764427366</v>
      </c>
      <c r="AC307" s="16" t="n">
        <f aca="false">P307-P306</f>
        <v>1.00072845207444</v>
      </c>
      <c r="AD307" s="17" t="n">
        <f aca="false">(100013989+1670700*COS(3.0984635 + 6283.07585*L307/10)+13956*COS(3.05525 + 12566.1517*L307/10)+3084*COS(5.1985 + 77713.7715*L307/10) +1628*COS(1.1739 + 5753.3849*L307/10)+1576*COS(2.8469 + 7860.4194*L307/10)+925*COS(5.453 + 11506.77*L307/10)+542*COS(4.564 + 3930.21*L307/10)+472*COS(3.661 + 5884.927*L307/10)+346*COS(0.964 + 5507.553*L307/10)+329*COS(5.9 + 5223.694*L307/10)+307*COS(0.299 + 5573.143*L307/10)+243*COS(4.273 + 11790.629*L307/10)+212*COS(5.847 + 1577.344*L307/10)+186*COS(5.022 + 10977.079*L307/10)+175*COS(3.012 + 18849.228*L307/10)+110*COS(5.055 + 5486.778*L307/10)+98*COS(0.89 + 6069.78*L307/10)+86*COS(5.69 + 15720.84*L307/10)+86*COS(1.27 + 161000.69*L307/10)+65*COS(0.27 + 17260.15*L307/10)+63*COS(0.92 + 529.69*L307/10)+57*COS(2.01 + 83996.85*L307/10)+56*COS(5.24 + 71430.7*L307/10)+49*COS(3.25 + 2544.31*L307/10)+47*COS(2.58 + 775.52*L307/10)+45*COS(5.54 + 9437.76*L307/10)+43*COS(6.01 + 6275.96*L307/10)+39*COS(5.36 + 4694*L307/10)+38*COS(2.39 + 8827.39*L307/10)+37*COS(0.83 + 19651.05*L307/10)+37*COS(4.9 + 12139.55*L307/10)+36*COS(1.67 + 12036.46*L307/10)+35*COS(1.84 + 2942.46*L307/10)+33*COS(0.24 + 7084.9*L307/10)+32*COS(0.18 + 5088.63*L307/10)+32*COS(1.78 + 398.15*L307/10)+28*COS(1.21 + 6286.6*L307/10)+28*COS(1.9 + 6279.55*L307/10)+26*COS(4.59 + 10447.39*L307/10) +24.6*COS(3.787 + 8429.241*L307/10)+23.6*COS(0.269 + 796.3*L307/10)+27.8*COS(1.899 + 6279.55*L307/10)+23.9*COS(4.996 + 5856.48*L307/10)+20.3*COS(4.653 + 2146.165*L307/10))/100000000 + (103019*COS(1.10749 + 6283.07585*L307/10) +1721*COS(1.0644 + 12566.1517*L307/10) +702*COS(3.142 + 0*L307/10) +32*COS(1.02 + 18849.23*L307/10) +31*COS(2.84 + 5507.55*L307/10) +25*COS(1.32 + 5223.69*L307/10) +18*COS(1.42 + 1577.34*L307/10) +10*COS(5.91 + 10977.08*L307/10) +9*COS(1.42 + 6275.96*L307/10) +9*COS(0.27 + 5486.78*L307/10))*L307/1000000000  + (4359*COS(5.7846 + 6283.0758*L307/10)*L307^2+124*COS(5.579 + 12566.152*L307/10)*L307^2)/10000000000</f>
        <v>0.992268760737675</v>
      </c>
      <c r="AE307" s="10" t="n">
        <f aca="false">2*959.63/AD307</f>
        <v>1934.21387021514</v>
      </c>
      <c r="AF307" s="0"/>
      <c r="AG307" s="0"/>
    </row>
    <row r="308" customFormat="false" ht="12.8" hidden="false" customHeight="false" outlineLevel="0" collapsed="false">
      <c r="D308" s="28" t="n">
        <f aca="false">K308-INT(275*E308/9)+IF($A$8="leap year",1,2)*INT((E308+9)/12)+30</f>
        <v>3</v>
      </c>
      <c r="E308" s="28" t="n">
        <f aca="false">IF(K308&lt;32,1,INT(9*(IF($A$8="leap year",1,2)+K308)/275+0.98))</f>
        <v>11</v>
      </c>
      <c r="F308" s="20" t="n">
        <f aca="false">ASIN(Y308)*180/PI()</f>
        <v>11.8610953796043</v>
      </c>
      <c r="G308" s="21" t="n">
        <f aca="false">F308+1.02/(TAN($A$10*(F308+10.3/(F308+5.11)))*60)</f>
        <v>11.9379805508366</v>
      </c>
      <c r="H308" s="21" t="n">
        <f aca="false">IF(X308&gt;180,AB308-180,AB308+180)</f>
        <v>228.196780391515</v>
      </c>
      <c r="I308" s="13" t="n">
        <f aca="false">IF(ABS(4*(N308-0.0057183-V308))&lt;20,4*(N308-0.0057183-V308),4*(N308-0.0057183-V308-360))</f>
        <v>16.4165188663158</v>
      </c>
      <c r="J308" s="29" t="n">
        <f aca="false">INT(365.25*(IF(E308&gt;2,$A$5,$A$5-1)+4716))+INT(30.6001*(IF(E308&lt;3,E308+12,E308)+1))+D308+$C$2/24+2-INT(IF(E308&gt;2,$A$5,$A$5-1)/100)+INT(INT(IF(E308&gt;2,$A$5,$A$5-1)/100)/4)-1524.5</f>
        <v>2459887.125</v>
      </c>
      <c r="K308" s="7" t="n">
        <v>307</v>
      </c>
      <c r="L308" s="30" t="n">
        <f aca="false">(J308-2451545)/36525</f>
        <v>0.228394934976044</v>
      </c>
      <c r="M308" s="6" t="n">
        <f aca="false">MOD(357.5291 + 35999.0503*L308 - 0.0001559*L308^2 - 0.00000048*L308^3,360)</f>
        <v>299.529844329707</v>
      </c>
      <c r="N308" s="6" t="n">
        <f aca="false">MOD(280.46645 + 36000.76983*L308 + 0.0003032*L308^2,360)</f>
        <v>222.859950226568</v>
      </c>
      <c r="O308" s="6" t="n">
        <f aca="false"> MOD((1.9146 - 0.004817*L308 - 0.000014*L308^2)*SIN(M308*$A$10) + (0.019993 - 0.000101*L308)*SIN(2*M308*$A$10) + 0.00029*SIN(3*M308*$A$10),360)</f>
        <v>358.317945054527</v>
      </c>
      <c r="P308" s="6" t="n">
        <f aca="false">MOD(N308+O308,360)</f>
        <v>221.177895281095</v>
      </c>
      <c r="Q308" s="31" t="n">
        <f aca="false">COS(P308*$A$10)</f>
        <v>-0.752668975370184</v>
      </c>
      <c r="R308" s="7" t="n">
        <f aca="false">COS((23.4393-46.815*L308/3600)*$A$10)*SIN(P308*$A$10)</f>
        <v>-0.604082925526812</v>
      </c>
      <c r="S308" s="7" t="n">
        <f aca="false">SIN((23.4393-46.815*L308/3600)*$A$10)*SIN(P308*$A$10)</f>
        <v>-0.261864912888622</v>
      </c>
      <c r="T308" s="31" t="n">
        <f aca="false">SQRT(1-S308^2)</f>
        <v>0.965104537031007</v>
      </c>
      <c r="U308" s="6" t="n">
        <f aca="false">ATAN(S308/T308)/$A$10</f>
        <v>-15.1807482965409</v>
      </c>
      <c r="V308" s="6" t="n">
        <f aca="false">IF(2*ATAN(R308/(Q308+T308))/$A$10&gt;0, 2*ATAN(R308/(Q308+T308))/$A$10, 2*ATAN(R308/(Q308+T308))/$A$10+360)</f>
        <v>218.750102209989</v>
      </c>
      <c r="W308" s="6" t="n">
        <f aca="false"> MOD(280.46061837 + 360.98564736629*(J308-2451545) + 0.000387933*L308^2 - L308^3/3871000010  + $B$7,360)</f>
        <v>267.854174118489</v>
      </c>
      <c r="X308" s="6" t="n">
        <f aca="false">IF(W308-V308&gt;0,W308-V308,W308-V308+360)</f>
        <v>49.1040719085001</v>
      </c>
      <c r="Y308" s="31" t="n">
        <f aca="false">SIN($A$10*$B$5)*SIN(U308*$A$10) +COS($A$10*$B$5)* COS(U308*$A$10)*COS(X308*$A$10)</f>
        <v>0.205539716885307</v>
      </c>
      <c r="Z308" s="6" t="n">
        <f aca="false">SIN($A$10*X308)</f>
        <v>0.755899998516563</v>
      </c>
      <c r="AA308" s="6" t="n">
        <f aca="false">COS($A$10*X308)*SIN($A$10*$B$5) - TAN($A$10*U308)*COS($A$10*$B$5)</f>
        <v>0.675929037102288</v>
      </c>
      <c r="AB308" s="6" t="n">
        <f aca="false">IF(OR(AND(Z308*AA308&gt;0), AND(Z308&lt;0,AA308&gt;0)), MOD(ATAN2(AA308,Z308)/$A$10+360,360),  ATAN2(AA308,Z308)/$A$10)</f>
        <v>48.1967803915148</v>
      </c>
      <c r="AC308" s="16" t="n">
        <f aca="false">P308-P307</f>
        <v>1.00124561495556</v>
      </c>
      <c r="AD308" s="17" t="n">
        <f aca="false">(100013989+1670700*COS(3.0984635 + 6283.07585*L308/10)+13956*COS(3.05525 + 12566.1517*L308/10)+3084*COS(5.1985 + 77713.7715*L308/10) +1628*COS(1.1739 + 5753.3849*L308/10)+1576*COS(2.8469 + 7860.4194*L308/10)+925*COS(5.453 + 11506.77*L308/10)+542*COS(4.564 + 3930.21*L308/10)+472*COS(3.661 + 5884.927*L308/10)+346*COS(0.964 + 5507.553*L308/10)+329*COS(5.9 + 5223.694*L308/10)+307*COS(0.299 + 5573.143*L308/10)+243*COS(4.273 + 11790.629*L308/10)+212*COS(5.847 + 1577.344*L308/10)+186*COS(5.022 + 10977.079*L308/10)+175*COS(3.012 + 18849.228*L308/10)+110*COS(5.055 + 5486.778*L308/10)+98*COS(0.89 + 6069.78*L308/10)+86*COS(5.69 + 15720.84*L308/10)+86*COS(1.27 + 161000.69*L308/10)+65*COS(0.27 + 17260.15*L308/10)+63*COS(0.92 + 529.69*L308/10)+57*COS(2.01 + 83996.85*L308/10)+56*COS(5.24 + 71430.7*L308/10)+49*COS(3.25 + 2544.31*L308/10)+47*COS(2.58 + 775.52*L308/10)+45*COS(5.54 + 9437.76*L308/10)+43*COS(6.01 + 6275.96*L308/10)+39*COS(5.36 + 4694*L308/10)+38*COS(2.39 + 8827.39*L308/10)+37*COS(0.83 + 19651.05*L308/10)+37*COS(4.9 + 12139.55*L308/10)+36*COS(1.67 + 12036.46*L308/10)+35*COS(1.84 + 2942.46*L308/10)+33*COS(0.24 + 7084.9*L308/10)+32*COS(0.18 + 5088.63*L308/10)+32*COS(1.78 + 398.15*L308/10)+28*COS(1.21 + 6286.6*L308/10)+28*COS(1.9 + 6279.55*L308/10)+26*COS(4.59 + 10447.39*L308/10) +24.6*COS(3.787 + 8429.241*L308/10)+23.6*COS(0.269 + 796.3*L308/10)+27.8*COS(1.899 + 6279.55*L308/10)+23.9*COS(4.996 + 5856.48*L308/10)+20.3*COS(4.653 + 2146.165*L308/10))/100000000 + (103019*COS(1.10749 + 6283.07585*L308/10) +1721*COS(1.0644 + 12566.1517*L308/10) +702*COS(3.142 + 0*L308/10) +32*COS(1.02 + 18849.23*L308/10) +31*COS(2.84 + 5507.55*L308/10) +25*COS(1.32 + 5223.69*L308/10) +18*COS(1.42 + 1577.34*L308/10) +10*COS(5.91 + 10977.08*L308/10) +9*COS(1.42 + 6275.96*L308/10) +9*COS(0.27 + 5486.78*L308/10))*L308/1000000000  + (4359*COS(5.7846 + 6283.0758*L308/10)*L308^2+124*COS(5.579 + 12566.152*L308/10)*L308^2)/10000000000</f>
        <v>0.992007353601141</v>
      </c>
      <c r="AE308" s="10" t="n">
        <f aca="false">2*959.63/AD308</f>
        <v>1934.72356130505</v>
      </c>
      <c r="AF308" s="0"/>
      <c r="AG308" s="0"/>
    </row>
    <row r="309" customFormat="false" ht="12.8" hidden="false" customHeight="false" outlineLevel="0" collapsed="false">
      <c r="D309" s="28" t="n">
        <f aca="false">K309-INT(275*E309/9)+IF($A$8="leap year",1,2)*INT((E309+9)/12)+30</f>
        <v>4</v>
      </c>
      <c r="E309" s="28" t="n">
        <f aca="false">IF(K309&lt;32,1,INT(9*(IF($A$8="leap year",1,2)+K309)/275+0.98))</f>
        <v>11</v>
      </c>
      <c r="F309" s="20" t="n">
        <f aca="false">ASIN(Y309)*180/PI()</f>
        <v>11.5944450568312</v>
      </c>
      <c r="G309" s="21" t="n">
        <f aca="false">F309+1.02/(TAN($A$10*(F309+10.3/(F309+5.11)))*60)</f>
        <v>11.6729998380835</v>
      </c>
      <c r="H309" s="21" t="n">
        <f aca="false">IF(X309&gt;180,AB309-180,AB309+180)</f>
        <v>228.038179260123</v>
      </c>
      <c r="I309" s="13" t="n">
        <f aca="false">IF(ABS(4*(N309-0.0057183-V309))&lt;20,4*(N309-0.0057183-V309),4*(N309-0.0057183-V309-360))</f>
        <v>16.406147996836</v>
      </c>
      <c r="J309" s="29" t="n">
        <f aca="false">INT(365.25*(IF(E309&gt;2,$A$5,$A$5-1)+4716))+INT(30.6001*(IF(E309&lt;3,E309+12,E309)+1))+D309+$C$2/24+2-INT(IF(E309&gt;2,$A$5,$A$5-1)/100)+INT(INT(IF(E309&gt;2,$A$5,$A$5-1)/100)/4)-1524.5</f>
        <v>2459888.125</v>
      </c>
      <c r="K309" s="7" t="n">
        <v>308</v>
      </c>
      <c r="L309" s="30" t="n">
        <f aca="false">(J309-2451545)/36525</f>
        <v>0.228422313483915</v>
      </c>
      <c r="M309" s="6" t="n">
        <f aca="false">MOD(357.5291 + 35999.0503*L309 - 0.0001559*L309^2 - 0.00000048*L309^3,360)</f>
        <v>300.515444609753</v>
      </c>
      <c r="N309" s="6" t="n">
        <f aca="false">MOD(280.46645 + 36000.76983*L309 + 0.0003032*L309^2,360)</f>
        <v>223.845597590524</v>
      </c>
      <c r="O309" s="6" t="n">
        <f aca="false"> MOD((1.9146 - 0.004817*L309 - 0.000014*L309^2)*SIN(M309*$A$10) + (0.019993 - 0.000101*L309)*SIN(2*M309*$A$10) + 0.00029*SIN(3*M309*$A$10),360)</f>
        <v>358.334056210646</v>
      </c>
      <c r="P309" s="6" t="n">
        <f aca="false">MOD(N309+O309,360)</f>
        <v>222.179653801169</v>
      </c>
      <c r="Q309" s="31" t="n">
        <f aca="false">COS(P309*$A$10)</f>
        <v>-0.741043083035752</v>
      </c>
      <c r="R309" s="7" t="n">
        <f aca="false">COS((23.4393-46.815*L309/3600)*$A$10)*SIN(P309*$A$10)</f>
        <v>-0.616063999235583</v>
      </c>
      <c r="S309" s="7" t="n">
        <f aca="false">SIN((23.4393-46.815*L309/3600)*$A$10)*SIN(P309*$A$10)</f>
        <v>-0.267058603925668</v>
      </c>
      <c r="T309" s="31" t="n">
        <f aca="false">SQRT(1-S309^2)</f>
        <v>0.963680290381241</v>
      </c>
      <c r="U309" s="6" t="n">
        <f aca="false">ATAN(S309/T309)/$A$10</f>
        <v>-15.4893113390026</v>
      </c>
      <c r="V309" s="6" t="n">
        <f aca="false">IF(2*ATAN(R309/(Q309+T309))/$A$10&gt;0, 2*ATAN(R309/(Q309+T309))/$A$10, 2*ATAN(R309/(Q309+T309))/$A$10+360)</f>
        <v>219.738342291315</v>
      </c>
      <c r="W309" s="6" t="n">
        <f aca="false"> MOD(280.46061837 + 360.98564736629*(J309-2451545) + 0.000387933*L309^2 - L309^3/3871000010  + $B$7,360)</f>
        <v>268.839821489062</v>
      </c>
      <c r="X309" s="6" t="n">
        <f aca="false">IF(W309-V309&gt;0,W309-V309,W309-V309+360)</f>
        <v>49.1014791977476</v>
      </c>
      <c r="Y309" s="31" t="n">
        <f aca="false">SIN($A$10*$B$5)*SIN(U309*$A$10) +COS($A$10*$B$5)* COS(U309*$A$10)*COS(X309*$A$10)</f>
        <v>0.200982948374404</v>
      </c>
      <c r="Z309" s="6" t="n">
        <f aca="false">SIN($A$10*X309)</f>
        <v>0.755870372274861</v>
      </c>
      <c r="AA309" s="6" t="n">
        <f aca="false">COS($A$10*X309)*SIN($A$10*$B$5) - TAN($A$10*U309)*COS($A$10*$B$5)</f>
        <v>0.679677264968748</v>
      </c>
      <c r="AB309" s="6" t="n">
        <f aca="false">IF(OR(AND(Z309*AA309&gt;0), AND(Z309&lt;0,AA309&gt;0)), MOD(ATAN2(AA309,Z309)/$A$10+360,360),  ATAN2(AA309,Z309)/$A$10)</f>
        <v>48.0381792601226</v>
      </c>
      <c r="AC309" s="16" t="n">
        <f aca="false">P309-P308</f>
        <v>1.00175852007487</v>
      </c>
      <c r="AD309" s="17" t="n">
        <f aca="false">(100013989+1670700*COS(3.0984635 + 6283.07585*L309/10)+13956*COS(3.05525 + 12566.1517*L309/10)+3084*COS(5.1985 + 77713.7715*L309/10) +1628*COS(1.1739 + 5753.3849*L309/10)+1576*COS(2.8469 + 7860.4194*L309/10)+925*COS(5.453 + 11506.77*L309/10)+542*COS(4.564 + 3930.21*L309/10)+472*COS(3.661 + 5884.927*L309/10)+346*COS(0.964 + 5507.553*L309/10)+329*COS(5.9 + 5223.694*L309/10)+307*COS(0.299 + 5573.143*L309/10)+243*COS(4.273 + 11790.629*L309/10)+212*COS(5.847 + 1577.344*L309/10)+186*COS(5.022 + 10977.079*L309/10)+175*COS(3.012 + 18849.228*L309/10)+110*COS(5.055 + 5486.778*L309/10)+98*COS(0.89 + 6069.78*L309/10)+86*COS(5.69 + 15720.84*L309/10)+86*COS(1.27 + 161000.69*L309/10)+65*COS(0.27 + 17260.15*L309/10)+63*COS(0.92 + 529.69*L309/10)+57*COS(2.01 + 83996.85*L309/10)+56*COS(5.24 + 71430.7*L309/10)+49*COS(3.25 + 2544.31*L309/10)+47*COS(2.58 + 775.52*L309/10)+45*COS(5.54 + 9437.76*L309/10)+43*COS(6.01 + 6275.96*L309/10)+39*COS(5.36 + 4694*L309/10)+38*COS(2.39 + 8827.39*L309/10)+37*COS(0.83 + 19651.05*L309/10)+37*COS(4.9 + 12139.55*L309/10)+36*COS(1.67 + 12036.46*L309/10)+35*COS(1.84 + 2942.46*L309/10)+33*COS(0.24 + 7084.9*L309/10)+32*COS(0.18 + 5088.63*L309/10)+32*COS(1.78 + 398.15*L309/10)+28*COS(1.21 + 6286.6*L309/10)+28*COS(1.9 + 6279.55*L309/10)+26*COS(4.59 + 10447.39*L309/10) +24.6*COS(3.787 + 8429.241*L309/10)+23.6*COS(0.269 + 796.3*L309/10)+27.8*COS(1.899 + 6279.55*L309/10)+23.9*COS(4.996 + 5856.48*L309/10)+20.3*COS(4.653 + 2146.165*L309/10))/100000000 + (103019*COS(1.10749 + 6283.07585*L309/10) +1721*COS(1.0644 + 12566.1517*L309/10) +702*COS(3.142 + 0*L309/10) +32*COS(1.02 + 18849.23*L309/10) +31*COS(2.84 + 5507.55*L309/10) +25*COS(1.32 + 5223.69*L309/10) +18*COS(1.42 + 1577.34*L309/10) +10*COS(5.91 + 10977.08*L309/10) +9*COS(1.42 + 6275.96*L309/10) +9*COS(0.27 + 5486.78*L309/10))*L309/1000000000  + (4359*COS(5.7846 + 6283.0758*L309/10)*L309^2+124*COS(5.579 + 12566.152*L309/10)*L309^2)/10000000000</f>
        <v>0.991749055302726</v>
      </c>
      <c r="AE309" s="10" t="n">
        <f aca="false">2*959.63/AD309</f>
        <v>1935.22745470542</v>
      </c>
      <c r="AF309" s="0"/>
      <c r="AG309" s="0"/>
    </row>
    <row r="310" customFormat="false" ht="12.8" hidden="false" customHeight="false" outlineLevel="0" collapsed="false">
      <c r="D310" s="28" t="n">
        <f aca="false">K310-INT(275*E310/9)+IF($A$8="leap year",1,2)*INT((E310+9)/12)+30</f>
        <v>5</v>
      </c>
      <c r="E310" s="28" t="n">
        <f aca="false">IF(K310&lt;32,1,INT(9*(IF($A$8="leap year",1,2)+K310)/275+0.98))</f>
        <v>11</v>
      </c>
      <c r="F310" s="20" t="n">
        <f aca="false">ASIN(Y310)*180/PI()</f>
        <v>11.3330318700029</v>
      </c>
      <c r="G310" s="21" t="n">
        <f aca="false">F310+1.02/(TAN($A$10*(F310+10.3/(F310+5.11)))*60)</f>
        <v>11.4132899309167</v>
      </c>
      <c r="H310" s="21" t="n">
        <f aca="false">IF(X310&gt;180,AB310-180,AB310+180)</f>
        <v>227.87910361645</v>
      </c>
      <c r="I310" s="13" t="n">
        <f aca="false">IF(ABS(4*(N310-0.0057183-V310))&lt;20,4*(N310-0.0057183-V310),4*(N310-0.0057183-V310-360))</f>
        <v>16.3820298495972</v>
      </c>
      <c r="J310" s="29" t="n">
        <f aca="false">INT(365.25*(IF(E310&gt;2,$A$5,$A$5-1)+4716))+INT(30.6001*(IF(E310&lt;3,E310+12,E310)+1))+D310+$C$2/24+2-INT(IF(E310&gt;2,$A$5,$A$5-1)/100)+INT(INT(IF(E310&gt;2,$A$5,$A$5-1)/100)/4)-1524.5</f>
        <v>2459889.125</v>
      </c>
      <c r="K310" s="7" t="n">
        <v>309</v>
      </c>
      <c r="L310" s="30" t="n">
        <f aca="false">(J310-2451545)/36525</f>
        <v>0.228449691991786</v>
      </c>
      <c r="M310" s="6" t="n">
        <f aca="false">MOD(357.5291 + 35999.0503*L310 - 0.0001559*L310^2 - 0.00000048*L310^3,360)</f>
        <v>301.501044889799</v>
      </c>
      <c r="N310" s="6" t="n">
        <f aca="false">MOD(280.46645 + 36000.76983*L310 + 0.0003032*L310^2,360)</f>
        <v>224.831244954481</v>
      </c>
      <c r="O310" s="6" t="n">
        <f aca="false"> MOD((1.9146 - 0.004817*L310 - 0.000014*L310^2)*SIN(M310*$A$10) + (0.019993 - 0.000101*L310)*SIN(2*M310*$A$10) + 0.00029*SIN(3*M310*$A$10),360)</f>
        <v>358.350675844408</v>
      </c>
      <c r="P310" s="6" t="n">
        <f aca="false">MOD(N310+O310,360)</f>
        <v>223.181920798889</v>
      </c>
      <c r="Q310" s="31" t="n">
        <f aca="false">COS(P310*$A$10)</f>
        <v>-0.729184594206572</v>
      </c>
      <c r="R310" s="7" t="n">
        <f aca="false">COS((23.4393-46.815*L310/3600)*$A$10)*SIN(P310*$A$10)</f>
        <v>-0.627862690771927</v>
      </c>
      <c r="S310" s="7" t="n">
        <f aca="false">SIN((23.4393-46.815*L310/3600)*$A$10)*SIN(P310*$A$10)</f>
        <v>-0.272173233637022</v>
      </c>
      <c r="T310" s="31" t="n">
        <f aca="false">SQRT(1-S310^2)</f>
        <v>0.962248268843112</v>
      </c>
      <c r="U310" s="6" t="n">
        <f aca="false">ATAN(S310/T310)/$A$10</f>
        <v>-15.7936279305193</v>
      </c>
      <c r="V310" s="6" t="n">
        <f aca="false">IF(2*ATAN(R310/(Q310+T310))/$A$10&gt;0, 2*ATAN(R310/(Q310+T310))/$A$10, 2*ATAN(R310/(Q310+T310))/$A$10+360)</f>
        <v>220.730019192082</v>
      </c>
      <c r="W310" s="6" t="n">
        <f aca="false"> MOD(280.46061837 + 360.98564736629*(J310-2451545) + 0.000387933*L310^2 - L310^3/3871000010  + $B$7,360)</f>
        <v>269.825468860567</v>
      </c>
      <c r="X310" s="6" t="n">
        <f aca="false">IF(W310-V310&gt;0,W310-V310,W310-V310+360)</f>
        <v>49.0954496684849</v>
      </c>
      <c r="Y310" s="31" t="n">
        <f aca="false">SIN($A$10*$B$5)*SIN(U310*$A$10) +COS($A$10*$B$5)* COS(U310*$A$10)*COS(X310*$A$10)</f>
        <v>0.196511450599602</v>
      </c>
      <c r="Z310" s="6" t="n">
        <f aca="false">SIN($A$10*X310)</f>
        <v>0.755801468403255</v>
      </c>
      <c r="AA310" s="6" t="n">
        <f aca="false">COS($A$10*X310)*SIN($A$10*$B$5) - TAN($A$10*U310)*COS($A$10*$B$5)</f>
        <v>0.683419896022652</v>
      </c>
      <c r="AB310" s="6" t="n">
        <f aca="false">IF(OR(AND(Z310*AA310&gt;0), AND(Z310&lt;0,AA310&gt;0)), MOD(ATAN2(AA310,Z310)/$A$10+360,360),  ATAN2(AA310,Z310)/$A$10)</f>
        <v>47.8791036164501</v>
      </c>
      <c r="AC310" s="16" t="n">
        <f aca="false">P310-P309</f>
        <v>1.00226699771929</v>
      </c>
      <c r="AD310" s="17" t="n">
        <f aca="false">(100013989+1670700*COS(3.0984635 + 6283.07585*L310/10)+13956*COS(3.05525 + 12566.1517*L310/10)+3084*COS(5.1985 + 77713.7715*L310/10) +1628*COS(1.1739 + 5753.3849*L310/10)+1576*COS(2.8469 + 7860.4194*L310/10)+925*COS(5.453 + 11506.77*L310/10)+542*COS(4.564 + 3930.21*L310/10)+472*COS(3.661 + 5884.927*L310/10)+346*COS(0.964 + 5507.553*L310/10)+329*COS(5.9 + 5223.694*L310/10)+307*COS(0.299 + 5573.143*L310/10)+243*COS(4.273 + 11790.629*L310/10)+212*COS(5.847 + 1577.344*L310/10)+186*COS(5.022 + 10977.079*L310/10)+175*COS(3.012 + 18849.228*L310/10)+110*COS(5.055 + 5486.778*L310/10)+98*COS(0.89 + 6069.78*L310/10)+86*COS(5.69 + 15720.84*L310/10)+86*COS(1.27 + 161000.69*L310/10)+65*COS(0.27 + 17260.15*L310/10)+63*COS(0.92 + 529.69*L310/10)+57*COS(2.01 + 83996.85*L310/10)+56*COS(5.24 + 71430.7*L310/10)+49*COS(3.25 + 2544.31*L310/10)+47*COS(2.58 + 775.52*L310/10)+45*COS(5.54 + 9437.76*L310/10)+43*COS(6.01 + 6275.96*L310/10)+39*COS(5.36 + 4694*L310/10)+38*COS(2.39 + 8827.39*L310/10)+37*COS(0.83 + 19651.05*L310/10)+37*COS(4.9 + 12139.55*L310/10)+36*COS(1.67 + 12036.46*L310/10)+35*COS(1.84 + 2942.46*L310/10)+33*COS(0.24 + 7084.9*L310/10)+32*COS(0.18 + 5088.63*L310/10)+32*COS(1.78 + 398.15*L310/10)+28*COS(1.21 + 6286.6*L310/10)+28*COS(1.9 + 6279.55*L310/10)+26*COS(4.59 + 10447.39*L310/10) +24.6*COS(3.787 + 8429.241*L310/10)+23.6*COS(0.269 + 796.3*L310/10)+27.8*COS(1.899 + 6279.55*L310/10)+23.9*COS(4.996 + 5856.48*L310/10)+20.3*COS(4.653 + 2146.165*L310/10))/100000000 + (103019*COS(1.10749 + 6283.07585*L310/10) +1721*COS(1.0644 + 12566.1517*L310/10) +702*COS(3.142 + 0*L310/10) +32*COS(1.02 + 18849.23*L310/10) +31*COS(2.84 + 5507.55*L310/10) +25*COS(1.32 + 5223.69*L310/10) +18*COS(1.42 + 1577.34*L310/10) +10*COS(5.91 + 10977.08*L310/10) +9*COS(1.42 + 6275.96*L310/10) +9*COS(0.27 + 5486.78*L310/10))*L310/1000000000  + (4359*COS(5.7846 + 6283.0758*L310/10)*L310^2+124*COS(5.579 + 12566.152*L310/10)*L310^2)/10000000000</f>
        <v>0.991494202015494</v>
      </c>
      <c r="AE310" s="10" t="n">
        <f aca="false">2*959.63/AD310</f>
        <v>1935.72488482389</v>
      </c>
      <c r="AF310" s="0"/>
      <c r="AG310" s="0"/>
    </row>
    <row r="311" customFormat="false" ht="12.8" hidden="false" customHeight="false" outlineLevel="0" collapsed="false">
      <c r="D311" s="28" t="n">
        <f aca="false">K311-INT(275*E311/9)+IF($A$8="leap year",1,2)*INT((E311+9)/12)+30</f>
        <v>6</v>
      </c>
      <c r="E311" s="28" t="n">
        <f aca="false">IF(K311&lt;32,1,INT(9*(IF($A$8="leap year",1,2)+K311)/275+0.98))</f>
        <v>11</v>
      </c>
      <c r="F311" s="20" t="n">
        <f aca="false">ASIN(Y311)*180/PI()</f>
        <v>11.0769592832242</v>
      </c>
      <c r="G311" s="21" t="n">
        <f aca="false">F311+1.02/(TAN($A$10*(F311+10.3/(F311+5.11)))*60)</f>
        <v>11.1589535116395</v>
      </c>
      <c r="H311" s="21" t="n">
        <f aca="false">IF(X311&gt;180,AB311-180,AB311+180)</f>
        <v>227.719586974115</v>
      </c>
      <c r="I311" s="13" t="n">
        <f aca="false">IF(ABS(4*(N311-0.0057183-V311))&lt;20,4*(N311-0.0057183-V311),4*(N311-0.0057183-V311-360))</f>
        <v>16.34406112045</v>
      </c>
      <c r="J311" s="29" t="n">
        <f aca="false">INT(365.25*(IF(E311&gt;2,$A$5,$A$5-1)+4716))+INT(30.6001*(IF(E311&lt;3,E311+12,E311)+1))+D311+$C$2/24+2-INT(IF(E311&gt;2,$A$5,$A$5-1)/100)+INT(INT(IF(E311&gt;2,$A$5,$A$5-1)/100)/4)-1524.5</f>
        <v>2459890.125</v>
      </c>
      <c r="K311" s="7" t="n">
        <v>310</v>
      </c>
      <c r="L311" s="30" t="n">
        <f aca="false">(J311-2451545)/36525</f>
        <v>0.228477070499658</v>
      </c>
      <c r="M311" s="6" t="n">
        <f aca="false">MOD(357.5291 + 35999.0503*L311 - 0.0001559*L311^2 - 0.00000048*L311^3,360)</f>
        <v>302.486645169845</v>
      </c>
      <c r="N311" s="6" t="n">
        <f aca="false">MOD(280.46645 + 36000.76983*L311 + 0.0003032*L311^2,360)</f>
        <v>225.81689231844</v>
      </c>
      <c r="O311" s="6" t="n">
        <f aca="false"> MOD((1.9146 - 0.004817*L311 - 0.000014*L311^2)*SIN(M311*$A$10) + (0.019993 - 0.000101*L311)*SIN(2*M311*$A$10) + 0.00029*SIN(3*M311*$A$10),360)</f>
        <v>358.367799359474</v>
      </c>
      <c r="P311" s="6" t="n">
        <f aca="false">MOD(N311+O311,360)</f>
        <v>224.184691677915</v>
      </c>
      <c r="Q311" s="31" t="n">
        <f aca="false">COS(P311*$A$10)</f>
        <v>-0.717096851066516</v>
      </c>
      <c r="R311" s="7" t="n">
        <f aca="false">COS((23.4393-46.815*L311/3600)*$A$10)*SIN(P311*$A$10)</f>
        <v>-0.639475047401032</v>
      </c>
      <c r="S311" s="7" t="n">
        <f aca="false">SIN((23.4393-46.815*L311/3600)*$A$10)*SIN(P311*$A$10)</f>
        <v>-0.27720708854922</v>
      </c>
      <c r="T311" s="31" t="n">
        <f aca="false">SQRT(1-S311^2)</f>
        <v>0.960810194605607</v>
      </c>
      <c r="U311" s="6" t="n">
        <f aca="false">ATAN(S311/T311)/$A$10</f>
        <v>-16.0935855115165</v>
      </c>
      <c r="V311" s="6" t="n">
        <f aca="false">IF(2*ATAN(R311/(Q311+T311))/$A$10&gt;0, 2*ATAN(R311/(Q311+T311))/$A$10, 2*ATAN(R311/(Q311+T311))/$A$10+360)</f>
        <v>221.725158738328</v>
      </c>
      <c r="W311" s="6" t="n">
        <f aca="false"> MOD(280.46061837 + 360.98564736629*(J311-2451545) + 0.000387933*L311^2 - L311^3/3871000010  + $B$7,360)</f>
        <v>270.811116231605</v>
      </c>
      <c r="X311" s="6" t="n">
        <f aca="false">IF(W311-V311&gt;0,W311-V311,W311-V311+360)</f>
        <v>49.0859574932776</v>
      </c>
      <c r="Y311" s="31" t="n">
        <f aca="false">SIN($A$10*$B$5)*SIN(U311*$A$10) +COS($A$10*$B$5)* COS(U311*$A$10)*COS(X311*$A$10)</f>
        <v>0.19212733750026</v>
      </c>
      <c r="Z311" s="6" t="n">
        <f aca="false">SIN($A$10*X311)</f>
        <v>0.755692977366053</v>
      </c>
      <c r="AA311" s="6" t="n">
        <f aca="false">COS($A$10*X311)*SIN($A$10*$B$5) - TAN($A$10*U311)*COS($A$10*$B$5)</f>
        <v>0.687155612043781</v>
      </c>
      <c r="AB311" s="6" t="n">
        <f aca="false">IF(OR(AND(Z311*AA311&gt;0), AND(Z311&lt;0,AA311&gt;0)), MOD(ATAN2(AA311,Z311)/$A$10+360,360),  ATAN2(AA311,Z311)/$A$10)</f>
        <v>47.7195869741151</v>
      </c>
      <c r="AC311" s="16" t="n">
        <f aca="false">P311-P310</f>
        <v>1.00277087902589</v>
      </c>
      <c r="AD311" s="17" t="n">
        <f aca="false">(100013989+1670700*COS(3.0984635 + 6283.07585*L311/10)+13956*COS(3.05525 + 12566.1517*L311/10)+3084*COS(5.1985 + 77713.7715*L311/10) +1628*COS(1.1739 + 5753.3849*L311/10)+1576*COS(2.8469 + 7860.4194*L311/10)+925*COS(5.453 + 11506.77*L311/10)+542*COS(4.564 + 3930.21*L311/10)+472*COS(3.661 + 5884.927*L311/10)+346*COS(0.964 + 5507.553*L311/10)+329*COS(5.9 + 5223.694*L311/10)+307*COS(0.299 + 5573.143*L311/10)+243*COS(4.273 + 11790.629*L311/10)+212*COS(5.847 + 1577.344*L311/10)+186*COS(5.022 + 10977.079*L311/10)+175*COS(3.012 + 18849.228*L311/10)+110*COS(5.055 + 5486.778*L311/10)+98*COS(0.89 + 6069.78*L311/10)+86*COS(5.69 + 15720.84*L311/10)+86*COS(1.27 + 161000.69*L311/10)+65*COS(0.27 + 17260.15*L311/10)+63*COS(0.92 + 529.69*L311/10)+57*COS(2.01 + 83996.85*L311/10)+56*COS(5.24 + 71430.7*L311/10)+49*COS(3.25 + 2544.31*L311/10)+47*COS(2.58 + 775.52*L311/10)+45*COS(5.54 + 9437.76*L311/10)+43*COS(6.01 + 6275.96*L311/10)+39*COS(5.36 + 4694*L311/10)+38*COS(2.39 + 8827.39*L311/10)+37*COS(0.83 + 19651.05*L311/10)+37*COS(4.9 + 12139.55*L311/10)+36*COS(1.67 + 12036.46*L311/10)+35*COS(1.84 + 2942.46*L311/10)+33*COS(0.24 + 7084.9*L311/10)+32*COS(0.18 + 5088.63*L311/10)+32*COS(1.78 + 398.15*L311/10)+28*COS(1.21 + 6286.6*L311/10)+28*COS(1.9 + 6279.55*L311/10)+26*COS(4.59 + 10447.39*L311/10) +24.6*COS(3.787 + 8429.241*L311/10)+23.6*COS(0.269 + 796.3*L311/10)+27.8*COS(1.899 + 6279.55*L311/10)+23.9*COS(4.996 + 5856.48*L311/10)+20.3*COS(4.653 + 2146.165*L311/10))/100000000 + (103019*COS(1.10749 + 6283.07585*L311/10) +1721*COS(1.0644 + 12566.1517*L311/10) +702*COS(3.142 + 0*L311/10) +32*COS(1.02 + 18849.23*L311/10) +31*COS(2.84 + 5507.55*L311/10) +25*COS(1.32 + 5223.69*L311/10) +18*COS(1.42 + 1577.34*L311/10) +10*COS(5.91 + 10977.08*L311/10) +9*COS(1.42 + 6275.96*L311/10) +9*COS(0.27 + 5486.78*L311/10))*L311/1000000000  + (4359*COS(5.7846 + 6283.0758*L311/10)*L311^2+124*COS(5.579 + 12566.152*L311/10)*L311^2)/10000000000</f>
        <v>0.991243058952067</v>
      </c>
      <c r="AE311" s="10" t="n">
        <f aca="false">2*959.63/AD311</f>
        <v>1936.2153234435</v>
      </c>
      <c r="AF311" s="0"/>
      <c r="AG311" s="0"/>
    </row>
    <row r="312" customFormat="false" ht="12.8" hidden="false" customHeight="false" outlineLevel="0" collapsed="false">
      <c r="D312" s="28" t="n">
        <f aca="false">K312-INT(275*E312/9)+IF($A$8="leap year",1,2)*INT((E312+9)/12)+30</f>
        <v>7</v>
      </c>
      <c r="E312" s="28" t="n">
        <f aca="false">IF(K312&lt;32,1,INT(9*(IF($A$8="leap year",1,2)+K312)/275+0.98))</f>
        <v>11</v>
      </c>
      <c r="F312" s="20" t="n">
        <f aca="false">ASIN(Y312)*180/PI()</f>
        <v>10.8263288264783</v>
      </c>
      <c r="G312" s="21" t="n">
        <f aca="false">F312+1.02/(TAN($A$10*(F312+10.3/(F312+5.11)))*60)</f>
        <v>10.9100911310248</v>
      </c>
      <c r="H312" s="21" t="n">
        <f aca="false">IF(X312&gt;180,AB312-180,AB312+180)</f>
        <v>227.559665800837</v>
      </c>
      <c r="I312" s="13" t="n">
        <f aca="false">IF(ABS(4*(N312-0.0057183-V312))&lt;20,4*(N312-0.0057183-V312),4*(N312-0.0057183-V312-360))</f>
        <v>16.2921525018448</v>
      </c>
      <c r="J312" s="29" t="n">
        <f aca="false">INT(365.25*(IF(E312&gt;2,$A$5,$A$5-1)+4716))+INT(30.6001*(IF(E312&lt;3,E312+12,E312)+1))+D312+$C$2/24+2-INT(IF(E312&gt;2,$A$5,$A$5-1)/100)+INT(INT(IF(E312&gt;2,$A$5,$A$5-1)/100)/4)-1524.5</f>
        <v>2459891.125</v>
      </c>
      <c r="K312" s="7" t="n">
        <v>311</v>
      </c>
      <c r="L312" s="30" t="n">
        <f aca="false">(J312-2451545)/36525</f>
        <v>0.228504449007529</v>
      </c>
      <c r="M312" s="6" t="n">
        <f aca="false">MOD(357.5291 + 35999.0503*L312 - 0.0001559*L312^2 - 0.00000048*L312^3,360)</f>
        <v>303.472245449891</v>
      </c>
      <c r="N312" s="6" t="n">
        <f aca="false">MOD(280.46645 + 36000.76983*L312 + 0.0003032*L312^2,360)</f>
        <v>226.802539682396</v>
      </c>
      <c r="O312" s="6" t="n">
        <f aca="false"> MOD((1.9146 - 0.004817*L312 - 0.000014*L312^2)*SIN(M312*$A$10) + (0.019993 - 0.000101*L312)*SIN(2*M312*$A$10) + 0.00029*SIN(3*M312*$A$10),360)</f>
        <v>358.385421991574</v>
      </c>
      <c r="P312" s="6" t="n">
        <f aca="false">MOD(N312+O312,360)</f>
        <v>225.18796167397</v>
      </c>
      <c r="Q312" s="31" t="n">
        <f aca="false">COS(P312*$A$10)</f>
        <v>-0.704783281199611</v>
      </c>
      <c r="R312" s="7" t="n">
        <f aca="false">COS((23.4393-46.815*L312/3600)*$A$10)*SIN(P312*$A$10)</f>
        <v>-0.650897165911854</v>
      </c>
      <c r="S312" s="7" t="n">
        <f aca="false">SIN((23.4393-46.815*L312/3600)*$A$10)*SIN(P312*$A$10)</f>
        <v>-0.28215847665705</v>
      </c>
      <c r="T312" s="31" t="n">
        <f aca="false">SQRT(1-S312^2)</f>
        <v>0.959367809575959</v>
      </c>
      <c r="U312" s="6" t="n">
        <f aca="false">ATAN(S312/T312)/$A$10</f>
        <v>-16.3890716715639</v>
      </c>
      <c r="V312" s="6" t="n">
        <f aca="false">IF(2*ATAN(R312/(Q312+T312))/$A$10&gt;0, 2*ATAN(R312/(Q312+T312))/$A$10, 2*ATAN(R312/(Q312+T312))/$A$10+360)</f>
        <v>222.723783256935</v>
      </c>
      <c r="W312" s="6" t="n">
        <f aca="false"> MOD(280.46061837 + 360.98564736629*(J312-2451545) + 0.000387933*L312^2 - L312^3/3871000010  + $B$7,360)</f>
        <v>271.79676360311</v>
      </c>
      <c r="X312" s="6" t="n">
        <f aca="false">IF(W312-V312&gt;0,W312-V312,W312-V312+360)</f>
        <v>49.0729803461751</v>
      </c>
      <c r="Y312" s="31" t="n">
        <f aca="false">SIN($A$10*$B$5)*SIN(U312*$A$10) +COS($A$10*$B$5)* COS(U312*$A$10)*COS(X312*$A$10)</f>
        <v>0.187832680050098</v>
      </c>
      <c r="Z312" s="6" t="n">
        <f aca="false">SIN($A$10*X312)</f>
        <v>0.755544621200804</v>
      </c>
      <c r="AA312" s="6" t="n">
        <f aca="false">COS($A$10*X312)*SIN($A$10*$B$5) - TAN($A$10*U312)*COS($A$10*$B$5)</f>
        <v>0.690883027058492</v>
      </c>
      <c r="AB312" s="6" t="n">
        <f aca="false">IF(OR(AND(Z312*AA312&gt;0), AND(Z312&lt;0,AA312&gt;0)), MOD(ATAN2(AA312,Z312)/$A$10+360,360),  ATAN2(AA312,Z312)/$A$10)</f>
        <v>47.5596658008366</v>
      </c>
      <c r="AC312" s="16" t="n">
        <f aca="false">P312-P311</f>
        <v>1.00326999605511</v>
      </c>
      <c r="AD312" s="17" t="n">
        <f aca="false">(100013989+1670700*COS(3.0984635 + 6283.07585*L312/10)+13956*COS(3.05525 + 12566.1517*L312/10)+3084*COS(5.1985 + 77713.7715*L312/10) +1628*COS(1.1739 + 5753.3849*L312/10)+1576*COS(2.8469 + 7860.4194*L312/10)+925*COS(5.453 + 11506.77*L312/10)+542*COS(4.564 + 3930.21*L312/10)+472*COS(3.661 + 5884.927*L312/10)+346*COS(0.964 + 5507.553*L312/10)+329*COS(5.9 + 5223.694*L312/10)+307*COS(0.299 + 5573.143*L312/10)+243*COS(4.273 + 11790.629*L312/10)+212*COS(5.847 + 1577.344*L312/10)+186*COS(5.022 + 10977.079*L312/10)+175*COS(3.012 + 18849.228*L312/10)+110*COS(5.055 + 5486.778*L312/10)+98*COS(0.89 + 6069.78*L312/10)+86*COS(5.69 + 15720.84*L312/10)+86*COS(1.27 + 161000.69*L312/10)+65*COS(0.27 + 17260.15*L312/10)+63*COS(0.92 + 529.69*L312/10)+57*COS(2.01 + 83996.85*L312/10)+56*COS(5.24 + 71430.7*L312/10)+49*COS(3.25 + 2544.31*L312/10)+47*COS(2.58 + 775.52*L312/10)+45*COS(5.54 + 9437.76*L312/10)+43*COS(6.01 + 6275.96*L312/10)+39*COS(5.36 + 4694*L312/10)+38*COS(2.39 + 8827.39*L312/10)+37*COS(0.83 + 19651.05*L312/10)+37*COS(4.9 + 12139.55*L312/10)+36*COS(1.67 + 12036.46*L312/10)+35*COS(1.84 + 2942.46*L312/10)+33*COS(0.24 + 7084.9*L312/10)+32*COS(0.18 + 5088.63*L312/10)+32*COS(1.78 + 398.15*L312/10)+28*COS(1.21 + 6286.6*L312/10)+28*COS(1.9 + 6279.55*L312/10)+26*COS(4.59 + 10447.39*L312/10) +24.6*COS(3.787 + 8429.241*L312/10)+23.6*COS(0.269 + 796.3*L312/10)+27.8*COS(1.899 + 6279.55*L312/10)+23.9*COS(4.996 + 5856.48*L312/10)+20.3*COS(4.653 + 2146.165*L312/10))/100000000 + (103019*COS(1.10749 + 6283.07585*L312/10) +1721*COS(1.0644 + 12566.1517*L312/10) +702*COS(3.142 + 0*L312/10) +32*COS(1.02 + 18849.23*L312/10) +31*COS(2.84 + 5507.55*L312/10) +25*COS(1.32 + 5223.69*L312/10) +18*COS(1.42 + 1577.34*L312/10) +10*COS(5.91 + 10977.08*L312/10) +9*COS(1.42 + 6275.96*L312/10) +9*COS(0.27 + 5486.78*L312/10))*L312/1000000000  + (4359*COS(5.7846 + 6283.0758*L312/10)*L312^2+124*COS(5.579 + 12566.152*L312/10)*L312^2)/10000000000</f>
        <v>0.990995815024691</v>
      </c>
      <c r="AE312" s="10" t="n">
        <f aca="false">2*959.63/AD312</f>
        <v>1936.69839054989</v>
      </c>
      <c r="AF312" s="0"/>
      <c r="AG312" s="0"/>
    </row>
    <row r="313" customFormat="false" ht="12.8" hidden="false" customHeight="false" outlineLevel="0" collapsed="false">
      <c r="D313" s="28" t="n">
        <f aca="false">K313-INT(275*E313/9)+IF($A$8="leap year",1,2)*INT((E313+9)/12)+30</f>
        <v>8</v>
      </c>
      <c r="E313" s="28" t="n">
        <f aca="false">IF(K313&lt;32,1,INT(9*(IF($A$8="leap year",1,2)+K313)/275+0.98))</f>
        <v>11</v>
      </c>
      <c r="F313" s="20" t="n">
        <f aca="false">ASIN(Y313)*180/PI()</f>
        <v>10.5812400183413</v>
      </c>
      <c r="G313" s="21" t="n">
        <f aca="false">F313+1.02/(TAN($A$10*(F313+10.3/(F313+5.11)))*60)</f>
        <v>10.6668011145087</v>
      </c>
      <c r="H313" s="21" t="n">
        <f aca="false">IF(X313&gt;180,AB313-180,AB313+180)</f>
        <v>227.399379514397</v>
      </c>
      <c r="I313" s="13" t="n">
        <f aca="false">IF(ABS(4*(N313-0.0057183-V313))&lt;20,4*(N313-0.0057183-V313),4*(N313-0.0057183-V313-360))</f>
        <v>16.2262291189877</v>
      </c>
      <c r="J313" s="29" t="n">
        <f aca="false">INT(365.25*(IF(E313&gt;2,$A$5,$A$5-1)+4716))+INT(30.6001*(IF(E313&lt;3,E313+12,E313)+1))+D313+$C$2/24+2-INT(IF(E313&gt;2,$A$5,$A$5-1)/100)+INT(INT(IF(E313&gt;2,$A$5,$A$5-1)/100)/4)-1524.5</f>
        <v>2459892.125</v>
      </c>
      <c r="K313" s="7" t="n">
        <v>312</v>
      </c>
      <c r="L313" s="30" t="n">
        <f aca="false">(J313-2451545)/36525</f>
        <v>0.2285318275154</v>
      </c>
      <c r="M313" s="6" t="n">
        <f aca="false">MOD(357.5291 + 35999.0503*L313 - 0.0001559*L313^2 - 0.00000048*L313^3,360)</f>
        <v>304.457845729938</v>
      </c>
      <c r="N313" s="6" t="n">
        <f aca="false">MOD(280.46645 + 36000.76983*L313 + 0.0003032*L313^2,360)</f>
        <v>227.788187046355</v>
      </c>
      <c r="O313" s="6" t="n">
        <f aca="false"> MOD((1.9146 - 0.004817*L313 - 0.000014*L313^2)*SIN(M313*$A$10) + (0.019993 - 0.000101*L313)*SIN(2*M313*$A$10) + 0.00029*SIN(3*M313*$A$10),360)</f>
        <v>358.403538809499</v>
      </c>
      <c r="P313" s="6" t="n">
        <f aca="false">MOD(N313+O313,360)</f>
        <v>226.191725855855</v>
      </c>
      <c r="Q313" s="31" t="n">
        <f aca="false">COS(P313*$A$10)</f>
        <v>-0.692247396811126</v>
      </c>
      <c r="R313" s="7" t="n">
        <f aca="false">COS((23.4393-46.815*L313/3600)*$A$10)*SIN(P313*$A$10)</f>
        <v>-0.662125194337892</v>
      </c>
      <c r="S313" s="7" t="n">
        <f aca="false">SIN((23.4393-46.815*L313/3600)*$A$10)*SIN(P313*$A$10)</f>
        <v>-0.287025728169496</v>
      </c>
      <c r="T313" s="31" t="n">
        <f aca="false">SQRT(1-S313^2)</f>
        <v>0.957922873392618</v>
      </c>
      <c r="U313" s="6" t="n">
        <f aca="false">ATAN(S313/T313)/$A$10</f>
        <v>-16.6799742174349</v>
      </c>
      <c r="V313" s="6" t="n">
        <f aca="false">IF(2*ATAN(R313/(Q313+T313))/$A$10&gt;0, 2*ATAN(R313/(Q313+T313))/$A$10, 2*ATAN(R313/(Q313+T313))/$A$10+360)</f>
        <v>223.725911466608</v>
      </c>
      <c r="W313" s="6" t="n">
        <f aca="false"> MOD(280.46061837 + 360.98564736629*(J313-2451545) + 0.000387933*L313^2 - L313^3/3871000010  + $B$7,360)</f>
        <v>272.782410974149</v>
      </c>
      <c r="X313" s="6" t="n">
        <f aca="false">IF(W313-V313&gt;0,W313-V313,W313-V313+360)</f>
        <v>49.0564995075404</v>
      </c>
      <c r="Y313" s="31" t="n">
        <f aca="false">SIN($A$10*$B$5)*SIN(U313*$A$10) +COS($A$10*$B$5)* COS(U313*$A$10)*COS(X313*$A$10)</f>
        <v>0.18362950467737</v>
      </c>
      <c r="Z313" s="6" t="n">
        <f aca="false">SIN($A$10*X313)</f>
        <v>0.755356154583151</v>
      </c>
      <c r="AA313" s="6" t="n">
        <f aca="false">COS($A$10*X313)*SIN($A$10*$B$5) - TAN($A$10*U313)*COS($A$10*$B$5)</f>
        <v>0.694600687197582</v>
      </c>
      <c r="AB313" s="6" t="n">
        <f aca="false">IF(OR(AND(Z313*AA313&gt;0), AND(Z313&lt;0,AA313&gt;0)), MOD(ATAN2(AA313,Z313)/$A$10+360,360),  ATAN2(AA313,Z313)/$A$10)</f>
        <v>47.3993795143973</v>
      </c>
      <c r="AC313" s="16" t="n">
        <f aca="false">P313-P312</f>
        <v>1.00376418188489</v>
      </c>
      <c r="AD313" s="17" t="n">
        <f aca="false">(100013989+1670700*COS(3.0984635 + 6283.07585*L313/10)+13956*COS(3.05525 + 12566.1517*L313/10)+3084*COS(5.1985 + 77713.7715*L313/10) +1628*COS(1.1739 + 5753.3849*L313/10)+1576*COS(2.8469 + 7860.4194*L313/10)+925*COS(5.453 + 11506.77*L313/10)+542*COS(4.564 + 3930.21*L313/10)+472*COS(3.661 + 5884.927*L313/10)+346*COS(0.964 + 5507.553*L313/10)+329*COS(5.9 + 5223.694*L313/10)+307*COS(0.299 + 5573.143*L313/10)+243*COS(4.273 + 11790.629*L313/10)+212*COS(5.847 + 1577.344*L313/10)+186*COS(5.022 + 10977.079*L313/10)+175*COS(3.012 + 18849.228*L313/10)+110*COS(5.055 + 5486.778*L313/10)+98*COS(0.89 + 6069.78*L313/10)+86*COS(5.69 + 15720.84*L313/10)+86*COS(1.27 + 161000.69*L313/10)+65*COS(0.27 + 17260.15*L313/10)+63*COS(0.92 + 529.69*L313/10)+57*COS(2.01 + 83996.85*L313/10)+56*COS(5.24 + 71430.7*L313/10)+49*COS(3.25 + 2544.31*L313/10)+47*COS(2.58 + 775.52*L313/10)+45*COS(5.54 + 9437.76*L313/10)+43*COS(6.01 + 6275.96*L313/10)+39*COS(5.36 + 4694*L313/10)+38*COS(2.39 + 8827.39*L313/10)+37*COS(0.83 + 19651.05*L313/10)+37*COS(4.9 + 12139.55*L313/10)+36*COS(1.67 + 12036.46*L313/10)+35*COS(1.84 + 2942.46*L313/10)+33*COS(0.24 + 7084.9*L313/10)+32*COS(0.18 + 5088.63*L313/10)+32*COS(1.78 + 398.15*L313/10)+28*COS(1.21 + 6286.6*L313/10)+28*COS(1.9 + 6279.55*L313/10)+26*COS(4.59 + 10447.39*L313/10) +24.6*COS(3.787 + 8429.241*L313/10)+23.6*COS(0.269 + 796.3*L313/10)+27.8*COS(1.899 + 6279.55*L313/10)+23.9*COS(4.996 + 5856.48*L313/10)+20.3*COS(4.653 + 2146.165*L313/10))/100000000 + (103019*COS(1.10749 + 6283.07585*L313/10) +1721*COS(1.0644 + 12566.1517*L313/10) +702*COS(3.142 + 0*L313/10) +32*COS(1.02 + 18849.23*L313/10) +31*COS(2.84 + 5507.55*L313/10) +25*COS(1.32 + 5223.69*L313/10) +18*COS(1.42 + 1577.34*L313/10) +10*COS(5.91 + 10977.08*L313/10) +9*COS(1.42 + 6275.96*L313/10) +9*COS(0.27 + 5486.78*L313/10))*L313/1000000000  + (4359*COS(5.7846 + 6283.0758*L313/10)*L313^2+124*COS(5.579 + 12566.152*L313/10)*L313^2)/10000000000</f>
        <v>0.990752584895869</v>
      </c>
      <c r="AE313" s="10" t="n">
        <f aca="false">2*959.63/AD313</f>
        <v>1937.17385072654</v>
      </c>
      <c r="AF313" s="0"/>
      <c r="AG313" s="0"/>
    </row>
    <row r="314" customFormat="false" ht="12.8" hidden="false" customHeight="false" outlineLevel="0" collapsed="false">
      <c r="D314" s="28" t="n">
        <f aca="false">K314-INT(275*E314/9)+IF($A$8="leap year",1,2)*INT((E314+9)/12)+30</f>
        <v>9</v>
      </c>
      <c r="E314" s="28" t="n">
        <f aca="false">IF(K314&lt;32,1,INT(9*(IF($A$8="leap year",1,2)+K314)/275+0.98))</f>
        <v>11</v>
      </c>
      <c r="F314" s="20" t="n">
        <f aca="false">ASIN(Y314)*180/PI()</f>
        <v>10.3417902847515</v>
      </c>
      <c r="G314" s="21" t="n">
        <f aca="false">F314+1.02/(TAN($A$10*(F314+10.3/(F314+5.11)))*60)</f>
        <v>10.4291794642938</v>
      </c>
      <c r="H314" s="21" t="n">
        <f aca="false">IF(X314&gt;180,AB314-180,AB314+180)</f>
        <v>227.238770480411</v>
      </c>
      <c r="I314" s="13" t="n">
        <f aca="false">IF(ABS(4*(N314-0.0057183-V314))&lt;20,4*(N314-0.0057183-V314),4*(N314-0.0057183-V314-360))</f>
        <v>16.1462309583526</v>
      </c>
      <c r="J314" s="29" t="n">
        <f aca="false">INT(365.25*(IF(E314&gt;2,$A$5,$A$5-1)+4716))+INT(30.6001*(IF(E314&lt;3,E314+12,E314)+1))+D314+$C$2/24+2-INT(IF(E314&gt;2,$A$5,$A$5-1)/100)+INT(INT(IF(E314&gt;2,$A$5,$A$5-1)/100)/4)-1524.5</f>
        <v>2459893.125</v>
      </c>
      <c r="K314" s="7" t="n">
        <v>313</v>
      </c>
      <c r="L314" s="30" t="n">
        <f aca="false">(J314-2451545)/36525</f>
        <v>0.228559206023272</v>
      </c>
      <c r="M314" s="6" t="n">
        <f aca="false">MOD(357.5291 + 35999.0503*L314 - 0.0001559*L314^2 - 0.00000048*L314^3,360)</f>
        <v>305.443446009982</v>
      </c>
      <c r="N314" s="6" t="n">
        <f aca="false">MOD(280.46645 + 36000.76983*L314 + 0.0003032*L314^2,360)</f>
        <v>228.773834410315</v>
      </c>
      <c r="O314" s="6" t="n">
        <f aca="false"> MOD((1.9146 - 0.004817*L314 - 0.000014*L314^2)*SIN(M314*$A$10) + (0.019993 - 0.000101*L314)*SIN(2*M314*$A$10) + 0.00029*SIN(3*M314*$A$10),360)</f>
        <v>358.422144716183</v>
      </c>
      <c r="P314" s="6" t="n">
        <f aca="false">MOD(N314+O314,360)</f>
        <v>227.195979126497</v>
      </c>
      <c r="Q314" s="31" t="n">
        <f aca="false">COS(P314*$A$10)</f>
        <v>-0.679492793902333</v>
      </c>
      <c r="R314" s="7" t="n">
        <f aca="false">COS((23.4393-46.815*L314/3600)*$A$10)*SIN(P314*$A$10)</f>
        <v>-0.673155333671155</v>
      </c>
      <c r="S314" s="7" t="n">
        <f aca="false">SIN((23.4393-46.815*L314/3600)*$A$10)*SIN(P314*$A$10)</f>
        <v>-0.291807196252728</v>
      </c>
      <c r="T314" s="31" t="n">
        <f aca="false">SQRT(1-S314^2)</f>
        <v>0.956477161366188</v>
      </c>
      <c r="U314" s="6" t="n">
        <f aca="false">ATAN(S314/T314)/$A$10</f>
        <v>-16.9661812446063</v>
      </c>
      <c r="V314" s="6" t="n">
        <f aca="false">IF(2*ATAN(R314/(Q314+T314))/$A$10&gt;0, 2*ATAN(R314/(Q314+T314))/$A$10, 2*ATAN(R314/(Q314+T314))/$A$10+360)</f>
        <v>224.731558370726</v>
      </c>
      <c r="W314" s="6" t="n">
        <f aca="false"> MOD(280.46061837 + 360.98564736629*(J314-2451545) + 0.000387933*L314^2 - L314^3/3871000010  + $B$7,360)</f>
        <v>273.768058345187</v>
      </c>
      <c r="X314" s="6" t="n">
        <f aca="false">IF(W314-V314&gt;0,W314-V314,W314-V314+360)</f>
        <v>49.0364999744611</v>
      </c>
      <c r="Y314" s="31" t="n">
        <f aca="false">SIN($A$10*$B$5)*SIN(U314*$A$10) +COS($A$10*$B$5)* COS(U314*$A$10)*COS(X314*$A$10)</f>
        <v>0.179519791656439</v>
      </c>
      <c r="Z314" s="6" t="n">
        <f aca="false">SIN($A$10*X314)</f>
        <v>0.755127366001928</v>
      </c>
      <c r="AA314" s="6" t="n">
        <f aca="false">COS($A$10*X314)*SIN($A$10*$B$5) - TAN($A$10*U314)*COS($A$10*$B$5)</f>
        <v>0.698307070661267</v>
      </c>
      <c r="AB314" s="6" t="n">
        <f aca="false">IF(OR(AND(Z314*AA314&gt;0), AND(Z314&lt;0,AA314&gt;0)), MOD(ATAN2(AA314,Z314)/$A$10+360,360),  ATAN2(AA314,Z314)/$A$10)</f>
        <v>47.2387704804109</v>
      </c>
      <c r="AC314" s="16" t="n">
        <f aca="false">P314-P313</f>
        <v>1.00425327064249</v>
      </c>
      <c r="AD314" s="17" t="n">
        <f aca="false">(100013989+1670700*COS(3.0984635 + 6283.07585*L314/10)+13956*COS(3.05525 + 12566.1517*L314/10)+3084*COS(5.1985 + 77713.7715*L314/10) +1628*COS(1.1739 + 5753.3849*L314/10)+1576*COS(2.8469 + 7860.4194*L314/10)+925*COS(5.453 + 11506.77*L314/10)+542*COS(4.564 + 3930.21*L314/10)+472*COS(3.661 + 5884.927*L314/10)+346*COS(0.964 + 5507.553*L314/10)+329*COS(5.9 + 5223.694*L314/10)+307*COS(0.299 + 5573.143*L314/10)+243*COS(4.273 + 11790.629*L314/10)+212*COS(5.847 + 1577.344*L314/10)+186*COS(5.022 + 10977.079*L314/10)+175*COS(3.012 + 18849.228*L314/10)+110*COS(5.055 + 5486.778*L314/10)+98*COS(0.89 + 6069.78*L314/10)+86*COS(5.69 + 15720.84*L314/10)+86*COS(1.27 + 161000.69*L314/10)+65*COS(0.27 + 17260.15*L314/10)+63*COS(0.92 + 529.69*L314/10)+57*COS(2.01 + 83996.85*L314/10)+56*COS(5.24 + 71430.7*L314/10)+49*COS(3.25 + 2544.31*L314/10)+47*COS(2.58 + 775.52*L314/10)+45*COS(5.54 + 9437.76*L314/10)+43*COS(6.01 + 6275.96*L314/10)+39*COS(5.36 + 4694*L314/10)+38*COS(2.39 + 8827.39*L314/10)+37*COS(0.83 + 19651.05*L314/10)+37*COS(4.9 + 12139.55*L314/10)+36*COS(1.67 + 12036.46*L314/10)+35*COS(1.84 + 2942.46*L314/10)+33*COS(0.24 + 7084.9*L314/10)+32*COS(0.18 + 5088.63*L314/10)+32*COS(1.78 + 398.15*L314/10)+28*COS(1.21 + 6286.6*L314/10)+28*COS(1.9 + 6279.55*L314/10)+26*COS(4.59 + 10447.39*L314/10) +24.6*COS(3.787 + 8429.241*L314/10)+23.6*COS(0.269 + 796.3*L314/10)+27.8*COS(1.899 + 6279.55*L314/10)+23.9*COS(4.996 + 5856.48*L314/10)+20.3*COS(4.653 + 2146.165*L314/10))/100000000 + (103019*COS(1.10749 + 6283.07585*L314/10) +1721*COS(1.0644 + 12566.1517*L314/10) +702*COS(3.142 + 0*L314/10) +32*COS(1.02 + 18849.23*L314/10) +31*COS(2.84 + 5507.55*L314/10) +25*COS(1.32 + 5223.69*L314/10) +18*COS(1.42 + 1577.34*L314/10) +10*COS(5.91 + 10977.08*L314/10) +9*COS(1.42 + 6275.96*L314/10) +9*COS(0.27 + 5486.78*L314/10))*L314/1000000000  + (4359*COS(5.7846 + 6283.0758*L314/10)*L314^2+124*COS(5.579 + 12566.152*L314/10)*L314^2)/10000000000</f>
        <v>0.990513416968167</v>
      </c>
      <c r="AE314" s="10" t="n">
        <f aca="false">2*959.63/AD314</f>
        <v>1937.64159790445</v>
      </c>
      <c r="AF314" s="0"/>
      <c r="AG314" s="0"/>
    </row>
    <row r="315" customFormat="false" ht="12.8" hidden="false" customHeight="false" outlineLevel="0" collapsed="false">
      <c r="D315" s="28" t="n">
        <f aca="false">K315-INT(275*E315/9)+IF($A$8="leap year",1,2)*INT((E315+9)/12)+30</f>
        <v>10</v>
      </c>
      <c r="E315" s="28" t="n">
        <f aca="false">IF(K315&lt;32,1,INT(9*(IF($A$8="leap year",1,2)+K315)/275+0.98))</f>
        <v>11</v>
      </c>
      <c r="F315" s="20" t="n">
        <f aca="false">ASIN(Y315)*180/PI()</f>
        <v>10.1080748799877</v>
      </c>
      <c r="G315" s="21" t="n">
        <f aca="false">F315+1.02/(TAN($A$10*(F315+10.3/(F315+5.11)))*60)</f>
        <v>10.1973197636772</v>
      </c>
      <c r="H315" s="21" t="n">
        <f aca="false">IF(X315&gt;180,AB315-180,AB315+180)</f>
        <v>227.077884000996</v>
      </c>
      <c r="I315" s="13" t="n">
        <f aca="false">IF(ABS(4*(N315-0.0057183-V315))&lt;20,4*(N315-0.0057183-V315),4*(N315-0.0057183-V315-360))</f>
        <v>16.0521132867942</v>
      </c>
      <c r="J315" s="29" t="n">
        <f aca="false">INT(365.25*(IF(E315&gt;2,$A$5,$A$5-1)+4716))+INT(30.6001*(IF(E315&lt;3,E315+12,E315)+1))+D315+$C$2/24+2-INT(IF(E315&gt;2,$A$5,$A$5-1)/100)+INT(INT(IF(E315&gt;2,$A$5,$A$5-1)/100)/4)-1524.5</f>
        <v>2459894.125</v>
      </c>
      <c r="K315" s="7" t="n">
        <v>314</v>
      </c>
      <c r="L315" s="30" t="n">
        <f aca="false">(J315-2451545)/36525</f>
        <v>0.228586584531143</v>
      </c>
      <c r="M315" s="6" t="n">
        <f aca="false">MOD(357.5291 + 35999.0503*L315 - 0.0001559*L315^2 - 0.00000048*L315^3,360)</f>
        <v>306.429046290028</v>
      </c>
      <c r="N315" s="6" t="n">
        <f aca="false">MOD(280.46645 + 36000.76983*L315 + 0.0003032*L315^2,360)</f>
        <v>229.759481774272</v>
      </c>
      <c r="O315" s="6" t="n">
        <f aca="false"> MOD((1.9146 - 0.004817*L315 - 0.000014*L315^2)*SIN(M315*$A$10) + (0.019993 - 0.000101*L315)*SIN(2*M315*$A$10) + 0.00029*SIN(3*M315*$A$10),360)</f>
        <v>358.441234449837</v>
      </c>
      <c r="P315" s="6" t="n">
        <f aca="false">MOD(N315+O315,360)</f>
        <v>228.200716224109</v>
      </c>
      <c r="Q315" s="31" t="n">
        <f aca="false">COS(P315*$A$10)</f>
        <v>-0.666523151397843</v>
      </c>
      <c r="R315" s="7" t="n">
        <f aca="false">COS((23.4393-46.815*L315/3600)*$A$10)*SIN(P315*$A$10)</f>
        <v>-0.683983839568967</v>
      </c>
      <c r="S315" s="7" t="n">
        <f aca="false">SIN((23.4393-46.815*L315/3600)*$A$10)*SIN(P315*$A$10)</f>
        <v>-0.296501257769983</v>
      </c>
      <c r="T315" s="31" t="n">
        <f aca="false">SQRT(1-S315^2)</f>
        <v>0.955032462349222</v>
      </c>
      <c r="U315" s="6" t="n">
        <f aca="false">ATAN(S315/T315)/$A$10</f>
        <v>-17.2475812122083</v>
      </c>
      <c r="V315" s="6" t="n">
        <f aca="false">IF(2*ATAN(R315/(Q315+T315))/$A$10&gt;0, 2*ATAN(R315/(Q315+T315))/$A$10, 2*ATAN(R315/(Q315+T315))/$A$10+360)</f>
        <v>225.740735152573</v>
      </c>
      <c r="W315" s="6" t="n">
        <f aca="false"> MOD(280.46061837 + 360.98564736629*(J315-2451545) + 0.000387933*L315^2 - L315^3/3871000010  + $B$7,360)</f>
        <v>274.753705716226</v>
      </c>
      <c r="X315" s="6" t="n">
        <f aca="false">IF(W315-V315&gt;0,W315-V315,W315-V315+360)</f>
        <v>49.0129705636528</v>
      </c>
      <c r="Y315" s="31" t="n">
        <f aca="false">SIN($A$10*$B$5)*SIN(U315*$A$10) +COS($A$10*$B$5)* COS(U315*$A$10)*COS(X315*$A$10)</f>
        <v>0.175505473575339</v>
      </c>
      <c r="Z315" s="6" t="n">
        <f aca="false">SIN($A$10*X315)</f>
        <v>0.754858078897229</v>
      </c>
      <c r="AA315" s="6" t="n">
        <f aca="false">COS($A$10*X315)*SIN($A$10*$B$5) - TAN($A$10*U315)*COS($A$10*$B$5)</f>
        <v>0.702000587928757</v>
      </c>
      <c r="AB315" s="6" t="n">
        <f aca="false">IF(OR(AND(Z315*AA315&gt;0), AND(Z315&lt;0,AA315&gt;0)), MOD(ATAN2(AA315,Z315)/$A$10+360,360),  ATAN2(AA315,Z315)/$A$10)</f>
        <v>47.0778840009962</v>
      </c>
      <c r="AC315" s="16" t="n">
        <f aca="false">P315-P314</f>
        <v>1.0047370976115</v>
      </c>
      <c r="AD315" s="17" t="n">
        <f aca="false">(100013989+1670700*COS(3.0984635 + 6283.07585*L315/10)+13956*COS(3.05525 + 12566.1517*L315/10)+3084*COS(5.1985 + 77713.7715*L315/10) +1628*COS(1.1739 + 5753.3849*L315/10)+1576*COS(2.8469 + 7860.4194*L315/10)+925*COS(5.453 + 11506.77*L315/10)+542*COS(4.564 + 3930.21*L315/10)+472*COS(3.661 + 5884.927*L315/10)+346*COS(0.964 + 5507.553*L315/10)+329*COS(5.9 + 5223.694*L315/10)+307*COS(0.299 + 5573.143*L315/10)+243*COS(4.273 + 11790.629*L315/10)+212*COS(5.847 + 1577.344*L315/10)+186*COS(5.022 + 10977.079*L315/10)+175*COS(3.012 + 18849.228*L315/10)+110*COS(5.055 + 5486.778*L315/10)+98*COS(0.89 + 6069.78*L315/10)+86*COS(5.69 + 15720.84*L315/10)+86*COS(1.27 + 161000.69*L315/10)+65*COS(0.27 + 17260.15*L315/10)+63*COS(0.92 + 529.69*L315/10)+57*COS(2.01 + 83996.85*L315/10)+56*COS(5.24 + 71430.7*L315/10)+49*COS(3.25 + 2544.31*L315/10)+47*COS(2.58 + 775.52*L315/10)+45*COS(5.54 + 9437.76*L315/10)+43*COS(6.01 + 6275.96*L315/10)+39*COS(5.36 + 4694*L315/10)+38*COS(2.39 + 8827.39*L315/10)+37*COS(0.83 + 19651.05*L315/10)+37*COS(4.9 + 12139.55*L315/10)+36*COS(1.67 + 12036.46*L315/10)+35*COS(1.84 + 2942.46*L315/10)+33*COS(0.24 + 7084.9*L315/10)+32*COS(0.18 + 5088.63*L315/10)+32*COS(1.78 + 398.15*L315/10)+28*COS(1.21 + 6286.6*L315/10)+28*COS(1.9 + 6279.55*L315/10)+26*COS(4.59 + 10447.39*L315/10) +24.6*COS(3.787 + 8429.241*L315/10)+23.6*COS(0.269 + 796.3*L315/10)+27.8*COS(1.899 + 6279.55*L315/10)+23.9*COS(4.996 + 5856.48*L315/10)+20.3*COS(4.653 + 2146.165*L315/10))/100000000 + (103019*COS(1.10749 + 6283.07585*L315/10) +1721*COS(1.0644 + 12566.1517*L315/10) +702*COS(3.142 + 0*L315/10) +32*COS(1.02 + 18849.23*L315/10) +31*COS(2.84 + 5507.55*L315/10) +25*COS(1.32 + 5223.69*L315/10) +18*COS(1.42 + 1577.34*L315/10) +10*COS(5.91 + 10977.08*L315/10) +9*COS(1.42 + 6275.96*L315/10) +9*COS(0.27 + 5486.78*L315/10))*L315/1000000000  + (4359*COS(5.7846 + 6283.0758*L315/10)*L315^2+124*COS(5.579 + 12566.152*L315/10)*L315^2)/10000000000</f>
        <v>0.990278305091909</v>
      </c>
      <c r="AE315" s="10" t="n">
        <f aca="false">2*959.63/AD315</f>
        <v>1938.10163277471</v>
      </c>
      <c r="AF315" s="0"/>
      <c r="AG315" s="0"/>
    </row>
    <row r="316" customFormat="false" ht="12.8" hidden="false" customHeight="false" outlineLevel="0" collapsed="false">
      <c r="D316" s="28" t="n">
        <f aca="false">K316-INT(275*E316/9)+IF($A$8="leap year",1,2)*INT((E316+9)/12)+30</f>
        <v>11</v>
      </c>
      <c r="E316" s="28" t="n">
        <f aca="false">IF(K316&lt;32,1,INT(9*(IF($A$8="leap year",1,2)+K316)/275+0.98))</f>
        <v>11</v>
      </c>
      <c r="F316" s="20" t="n">
        <f aca="false">ASIN(Y316)*180/PI()</f>
        <v>9.88018680646995</v>
      </c>
      <c r="G316" s="21" t="n">
        <f aca="false">F316+1.02/(TAN($A$10*(F316+10.3/(F316+5.11)))*60)</f>
        <v>9.97131308048454</v>
      </c>
      <c r="H316" s="21" t="n">
        <f aca="false">IF(X316&gt;180,AB316-180,AB316+180)</f>
        <v>226.916768300612</v>
      </c>
      <c r="I316" s="13" t="n">
        <f aca="false">IF(ABS(4*(N316-0.0057183-V316))&lt;20,4*(N316-0.0057183-V316),4*(N316-0.0057183-V316-360))</f>
        <v>15.9438470593677</v>
      </c>
      <c r="J316" s="29" t="n">
        <f aca="false">INT(365.25*(IF(E316&gt;2,$A$5,$A$5-1)+4716))+INT(30.6001*(IF(E316&lt;3,E316+12,E316)+1))+D316+$C$2/24+2-INT(IF(E316&gt;2,$A$5,$A$5-1)/100)+INT(INT(IF(E316&gt;2,$A$5,$A$5-1)/100)/4)-1524.5</f>
        <v>2459895.125</v>
      </c>
      <c r="K316" s="7" t="n">
        <v>315</v>
      </c>
      <c r="L316" s="30" t="n">
        <f aca="false">(J316-2451545)/36525</f>
        <v>0.228613963039014</v>
      </c>
      <c r="M316" s="6" t="n">
        <f aca="false">MOD(357.5291 + 35999.0503*L316 - 0.0001559*L316^2 - 0.00000048*L316^3,360)</f>
        <v>307.414646570072</v>
      </c>
      <c r="N316" s="6" t="n">
        <f aca="false">MOD(280.46645 + 36000.76983*L316 + 0.0003032*L316^2,360)</f>
        <v>230.745129138233</v>
      </c>
      <c r="O316" s="6" t="n">
        <f aca="false"> MOD((1.9146 - 0.004817*L316 - 0.000014*L316^2)*SIN(M316*$A$10) + (0.019993 - 0.000101*L316)*SIN(2*M316*$A$10) + 0.00029*SIN(3*M316*$A$10),360)</f>
        <v>358.460802585175</v>
      </c>
      <c r="P316" s="6" t="n">
        <f aca="false">MOD(N316+O316,360)</f>
        <v>229.205931723408</v>
      </c>
      <c r="Q316" s="31" t="n">
        <f aca="false">COS(P316*$A$10)</f>
        <v>-0.65334223022585</v>
      </c>
      <c r="R316" s="7" t="n">
        <f aca="false">COS((23.4393-46.815*L316/3600)*$A$10)*SIN(P316*$A$10)</f>
        <v>-0.694607024051905</v>
      </c>
      <c r="S316" s="7" t="n">
        <f aca="false">SIN((23.4393-46.815*L316/3600)*$A$10)*SIN(P316*$A$10)</f>
        <v>-0.301106314017605</v>
      </c>
      <c r="T316" s="31" t="n">
        <f aca="false">SQRT(1-S316^2)</f>
        <v>0.953590576536247</v>
      </c>
      <c r="U316" s="6" t="n">
        <f aca="false">ATAN(S316/T316)/$A$10</f>
        <v>-17.524063021387</v>
      </c>
      <c r="V316" s="6" t="n">
        <f aca="false">IF(2*ATAN(R316/(Q316+T316))/$A$10&gt;0, 2*ATAN(R316/(Q316+T316))/$A$10, 2*ATAN(R316/(Q316+T316))/$A$10+360)</f>
        <v>226.753449073391</v>
      </c>
      <c r="W316" s="6" t="n">
        <f aca="false"> MOD(280.46061837 + 360.98564736629*(J316-2451545) + 0.000387933*L316^2 - L316^3/3871000010  + $B$7,360)</f>
        <v>275.739353087265</v>
      </c>
      <c r="X316" s="6" t="n">
        <f aca="false">IF(W316-V316&gt;0,W316-V316,W316-V316+360)</f>
        <v>48.9859040138739</v>
      </c>
      <c r="Y316" s="31" t="n">
        <f aca="false">SIN($A$10*$B$5)*SIN(U316*$A$10) +COS($A$10*$B$5)* COS(U316*$A$10)*COS(X316*$A$10)</f>
        <v>0.171588433820357</v>
      </c>
      <c r="Z316" s="6" t="n">
        <f aca="false">SIN($A$10*X316)</f>
        <v>0.754548152843831</v>
      </c>
      <c r="AA316" s="6" t="n">
        <f aca="false">COS($A$10*X316)*SIN($A$10*$B$5) - TAN($A$10*U316)*COS($A$10*$B$5)</f>
        <v>0.705679582145857</v>
      </c>
      <c r="AB316" s="6" t="n">
        <f aca="false">IF(OR(AND(Z316*AA316&gt;0), AND(Z316&lt;0,AA316&gt;0)), MOD(ATAN2(AA316,Z316)/$A$10+360,360),  ATAN2(AA316,Z316)/$A$10)</f>
        <v>46.9167683006115</v>
      </c>
      <c r="AC316" s="16" t="n">
        <f aca="false">P316-P315</f>
        <v>1.00521549929965</v>
      </c>
      <c r="AD316" s="17" t="n">
        <f aca="false">(100013989+1670700*COS(3.0984635 + 6283.07585*L316/10)+13956*COS(3.05525 + 12566.1517*L316/10)+3084*COS(5.1985 + 77713.7715*L316/10) +1628*COS(1.1739 + 5753.3849*L316/10)+1576*COS(2.8469 + 7860.4194*L316/10)+925*COS(5.453 + 11506.77*L316/10)+542*COS(4.564 + 3930.21*L316/10)+472*COS(3.661 + 5884.927*L316/10)+346*COS(0.964 + 5507.553*L316/10)+329*COS(5.9 + 5223.694*L316/10)+307*COS(0.299 + 5573.143*L316/10)+243*COS(4.273 + 11790.629*L316/10)+212*COS(5.847 + 1577.344*L316/10)+186*COS(5.022 + 10977.079*L316/10)+175*COS(3.012 + 18849.228*L316/10)+110*COS(5.055 + 5486.778*L316/10)+98*COS(0.89 + 6069.78*L316/10)+86*COS(5.69 + 15720.84*L316/10)+86*COS(1.27 + 161000.69*L316/10)+65*COS(0.27 + 17260.15*L316/10)+63*COS(0.92 + 529.69*L316/10)+57*COS(2.01 + 83996.85*L316/10)+56*COS(5.24 + 71430.7*L316/10)+49*COS(3.25 + 2544.31*L316/10)+47*COS(2.58 + 775.52*L316/10)+45*COS(5.54 + 9437.76*L316/10)+43*COS(6.01 + 6275.96*L316/10)+39*COS(5.36 + 4694*L316/10)+38*COS(2.39 + 8827.39*L316/10)+37*COS(0.83 + 19651.05*L316/10)+37*COS(4.9 + 12139.55*L316/10)+36*COS(1.67 + 12036.46*L316/10)+35*COS(1.84 + 2942.46*L316/10)+33*COS(0.24 + 7084.9*L316/10)+32*COS(0.18 + 5088.63*L316/10)+32*COS(1.78 + 398.15*L316/10)+28*COS(1.21 + 6286.6*L316/10)+28*COS(1.9 + 6279.55*L316/10)+26*COS(4.59 + 10447.39*L316/10) +24.6*COS(3.787 + 8429.241*L316/10)+23.6*COS(0.269 + 796.3*L316/10)+27.8*COS(1.899 + 6279.55*L316/10)+23.9*COS(4.996 + 5856.48*L316/10)+20.3*COS(4.653 + 2146.165*L316/10))/100000000 + (103019*COS(1.10749 + 6283.07585*L316/10) +1721*COS(1.0644 + 12566.1517*L316/10) +702*COS(3.142 + 0*L316/10) +32*COS(1.02 + 18849.23*L316/10) +31*COS(2.84 + 5507.55*L316/10) +25*COS(1.32 + 5223.69*L316/10) +18*COS(1.42 + 1577.34*L316/10) +10*COS(5.91 + 10977.08*L316/10) +9*COS(1.42 + 6275.96*L316/10) +9*COS(0.27 + 5486.78*L316/10))*L316/1000000000  + (4359*COS(5.7846 + 6283.0758*L316/10)*L316^2+124*COS(5.579 + 12566.152*L316/10)*L316^2)/10000000000</f>
        <v>0.990047201455033</v>
      </c>
      <c r="AE316" s="10" t="n">
        <f aca="false">2*959.63/AD316</f>
        <v>1938.55403780682</v>
      </c>
      <c r="AF316" s="0"/>
      <c r="AG316" s="0"/>
    </row>
    <row r="317" customFormat="false" ht="12.8" hidden="false" customHeight="false" outlineLevel="0" collapsed="false">
      <c r="D317" s="28" t="n">
        <f aca="false">K317-INT(275*E317/9)+IF($A$8="leap year",1,2)*INT((E317+9)/12)+30</f>
        <v>12</v>
      </c>
      <c r="E317" s="28" t="n">
        <f aca="false">IF(K317&lt;32,1,INT(9*(IF($A$8="leap year",1,2)+K317)/275+0.98))</f>
        <v>11</v>
      </c>
      <c r="F317" s="20" t="n">
        <f aca="false">ASIN(Y317)*180/PI()</f>
        <v>9.65821673465836</v>
      </c>
      <c r="G317" s="21" t="n">
        <f aca="false">F317+1.02/(TAN($A$10*(F317+10.3/(F317+5.11)))*60)</f>
        <v>9.75124787115511</v>
      </c>
      <c r="H317" s="21" t="n">
        <f aca="false">IF(X317&gt;180,AB317-180,AB317+180)</f>
        <v>226.755474506979</v>
      </c>
      <c r="I317" s="13" t="n">
        <f aca="false">IF(ABS(4*(N317-0.0057183-V317))&lt;20,4*(N317-0.0057183-V317),4*(N317-0.0057183-V317-360))</f>
        <v>15.8214193139404</v>
      </c>
      <c r="J317" s="29" t="n">
        <f aca="false">INT(365.25*(IF(E317&gt;2,$A$5,$A$5-1)+4716))+INT(30.6001*(IF(E317&lt;3,E317+12,E317)+1))+D317+$C$2/24+2-INT(IF(E317&gt;2,$A$5,$A$5-1)/100)+INT(INT(IF(E317&gt;2,$A$5,$A$5-1)/100)/4)-1524.5</f>
        <v>2459896.125</v>
      </c>
      <c r="K317" s="7" t="n">
        <v>316</v>
      </c>
      <c r="L317" s="30" t="n">
        <f aca="false">(J317-2451545)/36525</f>
        <v>0.228641341546886</v>
      </c>
      <c r="M317" s="6" t="n">
        <f aca="false">MOD(357.5291 + 35999.0503*L317 - 0.0001559*L317^2 - 0.00000048*L317^3,360)</f>
        <v>308.400246850118</v>
      </c>
      <c r="N317" s="6" t="n">
        <f aca="false">MOD(280.46645 + 36000.76983*L317 + 0.0003032*L317^2,360)</f>
        <v>231.730776502192</v>
      </c>
      <c r="O317" s="6" t="n">
        <f aca="false"> MOD((1.9146 - 0.004817*L317 - 0.000014*L317^2)*SIN(M317*$A$10) + (0.019993 - 0.000101*L317)*SIN(2*M317*$A$10) + 0.00029*SIN(3*M317*$A$10),360)</f>
        <v>358.480843534703</v>
      </c>
      <c r="P317" s="6" t="n">
        <f aca="false">MOD(N317+O317,360)</f>
        <v>230.211620036895</v>
      </c>
      <c r="Q317" s="31" t="n">
        <f aca="false">COS(P317*$A$10)</f>
        <v>-0.639953872351481</v>
      </c>
      <c r="R317" s="7" t="n">
        <f aca="false">COS((23.4393-46.815*L317/3600)*$A$10)*SIN(P317*$A$10)</f>
        <v>-0.705021257191425</v>
      </c>
      <c r="S317" s="7" t="n">
        <f aca="false">SIN((23.4393-46.815*L317/3600)*$A$10)*SIN(P317*$A$10)</f>
        <v>-0.305620791456614</v>
      </c>
      <c r="T317" s="31" t="n">
        <f aca="false">SQRT(1-S317^2)</f>
        <v>0.952153313195639</v>
      </c>
      <c r="U317" s="6" t="n">
        <f aca="false">ATAN(S317/T317)/$A$10</f>
        <v>-17.7955160970341</v>
      </c>
      <c r="V317" s="6" t="n">
        <f aca="false">IF(2*ATAN(R317/(Q317+T317))/$A$10&gt;0, 2*ATAN(R317/(Q317+T317))/$A$10, 2*ATAN(R317/(Q317+T317))/$A$10+360)</f>
        <v>227.769703373707</v>
      </c>
      <c r="W317" s="6" t="n">
        <f aca="false"> MOD(280.46061837 + 360.98564736629*(J317-2451545) + 0.000387933*L317^2 - L317^3/3871000010  + $B$7,360)</f>
        <v>276.725000458769</v>
      </c>
      <c r="X317" s="6" t="n">
        <f aca="false">IF(W317-V317&gt;0,W317-V317,W317-V317+360)</f>
        <v>48.9552970850622</v>
      </c>
      <c r="Y317" s="31" t="n">
        <f aca="false">SIN($A$10*$B$5)*SIN(U317*$A$10) +COS($A$10*$B$5)* COS(U317*$A$10)*COS(X317*$A$10)</f>
        <v>0.167770505098343</v>
      </c>
      <c r="Z317" s="6" t="n">
        <f aca="false">SIN($A$10*X317)</f>
        <v>0.754197484750045</v>
      </c>
      <c r="AA317" s="6" t="n">
        <f aca="false">COS($A$10*X317)*SIN($A$10*$B$5) - TAN($A$10*U317)*COS($A$10*$B$5)</f>
        <v>0.709342329722601</v>
      </c>
      <c r="AB317" s="6" t="n">
        <f aca="false">IF(OR(AND(Z317*AA317&gt;0), AND(Z317&lt;0,AA317&gt;0)), MOD(ATAN2(AA317,Z317)/$A$10+360,360),  ATAN2(AA317,Z317)/$A$10)</f>
        <v>46.7554745069787</v>
      </c>
      <c r="AC317" s="16" t="n">
        <f aca="false">P317-P316</f>
        <v>1.00568831348721</v>
      </c>
      <c r="AD317" s="17" t="n">
        <f aca="false">(100013989+1670700*COS(3.0984635 + 6283.07585*L317/10)+13956*COS(3.05525 + 12566.1517*L317/10)+3084*COS(5.1985 + 77713.7715*L317/10) +1628*COS(1.1739 + 5753.3849*L317/10)+1576*COS(2.8469 + 7860.4194*L317/10)+925*COS(5.453 + 11506.77*L317/10)+542*COS(4.564 + 3930.21*L317/10)+472*COS(3.661 + 5884.927*L317/10)+346*COS(0.964 + 5507.553*L317/10)+329*COS(5.9 + 5223.694*L317/10)+307*COS(0.299 + 5573.143*L317/10)+243*COS(4.273 + 11790.629*L317/10)+212*COS(5.847 + 1577.344*L317/10)+186*COS(5.022 + 10977.079*L317/10)+175*COS(3.012 + 18849.228*L317/10)+110*COS(5.055 + 5486.778*L317/10)+98*COS(0.89 + 6069.78*L317/10)+86*COS(5.69 + 15720.84*L317/10)+86*COS(1.27 + 161000.69*L317/10)+65*COS(0.27 + 17260.15*L317/10)+63*COS(0.92 + 529.69*L317/10)+57*COS(2.01 + 83996.85*L317/10)+56*COS(5.24 + 71430.7*L317/10)+49*COS(3.25 + 2544.31*L317/10)+47*COS(2.58 + 775.52*L317/10)+45*COS(5.54 + 9437.76*L317/10)+43*COS(6.01 + 6275.96*L317/10)+39*COS(5.36 + 4694*L317/10)+38*COS(2.39 + 8827.39*L317/10)+37*COS(0.83 + 19651.05*L317/10)+37*COS(4.9 + 12139.55*L317/10)+36*COS(1.67 + 12036.46*L317/10)+35*COS(1.84 + 2942.46*L317/10)+33*COS(0.24 + 7084.9*L317/10)+32*COS(0.18 + 5088.63*L317/10)+32*COS(1.78 + 398.15*L317/10)+28*COS(1.21 + 6286.6*L317/10)+28*COS(1.9 + 6279.55*L317/10)+26*COS(4.59 + 10447.39*L317/10) +24.6*COS(3.787 + 8429.241*L317/10)+23.6*COS(0.269 + 796.3*L317/10)+27.8*COS(1.899 + 6279.55*L317/10)+23.9*COS(4.996 + 5856.48*L317/10)+20.3*COS(4.653 + 2146.165*L317/10))/100000000 + (103019*COS(1.10749 + 6283.07585*L317/10) +1721*COS(1.0644 + 12566.1517*L317/10) +702*COS(3.142 + 0*L317/10) +32*COS(1.02 + 18849.23*L317/10) +31*COS(2.84 + 5507.55*L317/10) +25*COS(1.32 + 5223.69*L317/10) +18*COS(1.42 + 1577.34*L317/10) +10*COS(5.91 + 10977.08*L317/10) +9*COS(1.42 + 6275.96*L317/10) +9*COS(0.27 + 5486.78*L317/10))*L317/1000000000  + (4359*COS(5.7846 + 6283.0758*L317/10)*L317^2+124*COS(5.579 + 12566.152*L317/10)*L317^2)/10000000000</f>
        <v>0.989820028302705</v>
      </c>
      <c r="AE317" s="10" t="n">
        <f aca="false">2*959.63/AD317</f>
        <v>1938.99895447767</v>
      </c>
      <c r="AF317" s="0"/>
      <c r="AG317" s="0"/>
    </row>
    <row r="318" customFormat="false" ht="12.8" hidden="false" customHeight="false" outlineLevel="0" collapsed="false">
      <c r="D318" s="28" t="n">
        <f aca="false">K318-INT(275*E318/9)+IF($A$8="leap year",1,2)*INT((E318+9)/12)+30</f>
        <v>13</v>
      </c>
      <c r="E318" s="28" t="n">
        <f aca="false">IF(K318&lt;32,1,INT(9*(IF($A$8="leap year",1,2)+K318)/275+0.98))</f>
        <v>11</v>
      </c>
      <c r="F318" s="20" t="n">
        <f aca="false">ASIN(Y318)*180/PI()</f>
        <v>9.44225292432877</v>
      </c>
      <c r="G318" s="21" t="n">
        <f aca="false">F318+1.02/(TAN($A$10*(F318+10.3/(F318+5.11)))*60)</f>
        <v>9.53720988706513</v>
      </c>
      <c r="H318" s="21" t="n">
        <f aca="false">IF(X318&gt;180,AB318-180,AB318+180)</f>
        <v>226.594056624979</v>
      </c>
      <c r="I318" s="13" t="n">
        <f aca="false">IF(ABS(4*(N318-0.0057183-V318))&lt;20,4*(N318-0.0057183-V318),4*(N318-0.0057183-V318-360))</f>
        <v>15.6848335505621</v>
      </c>
      <c r="J318" s="29" t="n">
        <f aca="false">INT(365.25*(IF(E318&gt;2,$A$5,$A$5-1)+4716))+INT(30.6001*(IF(E318&lt;3,E318+12,E318)+1))+D318+$C$2/24+2-INT(IF(E318&gt;2,$A$5,$A$5-1)/100)+INT(INT(IF(E318&gt;2,$A$5,$A$5-1)/100)/4)-1524.5</f>
        <v>2459897.125</v>
      </c>
      <c r="K318" s="7" t="n">
        <v>317</v>
      </c>
      <c r="L318" s="30" t="n">
        <f aca="false">(J318-2451545)/36525</f>
        <v>0.228668720054757</v>
      </c>
      <c r="M318" s="6" t="n">
        <f aca="false">MOD(357.5291 + 35999.0503*L318 - 0.0001559*L318^2 - 0.00000048*L318^3,360)</f>
        <v>309.385847130163</v>
      </c>
      <c r="N318" s="6" t="n">
        <f aca="false">MOD(280.46645 + 36000.76983*L318 + 0.0003032*L318^2,360)</f>
        <v>232.716423866153</v>
      </c>
      <c r="O318" s="6" t="n">
        <f aca="false"> MOD((1.9146 - 0.004817*L318 - 0.000014*L318^2)*SIN(M318*$A$10) + (0.019993 - 0.000101*L318)*SIN(2*M318*$A$10) + 0.00029*SIN(3*M318*$A$10),360)</f>
        <v>358.501351550081</v>
      </c>
      <c r="P318" s="6" t="n">
        <f aca="false">MOD(N318+O318,360)</f>
        <v>231.217775416234</v>
      </c>
      <c r="Q318" s="31" t="n">
        <f aca="false">COS(P318*$A$10)</f>
        <v>-0.626361999762358</v>
      </c>
      <c r="R318" s="7" t="n">
        <f aca="false">COS((23.4393-46.815*L318/3600)*$A$10)*SIN(P318*$A$10)</f>
        <v>-0.715222968786591</v>
      </c>
      <c r="S318" s="7" t="n">
        <f aca="false">SIN((23.4393-46.815*L318/3600)*$A$10)*SIN(P318*$A$10)</f>
        <v>-0.310043142439556</v>
      </c>
      <c r="T318" s="31" t="n">
        <f aca="false">SQRT(1-S318^2)</f>
        <v>0.950722488335163</v>
      </c>
      <c r="U318" s="6" t="n">
        <f aca="false">ATAN(S318/T318)/$A$10</f>
        <v>-18.0618304728454</v>
      </c>
      <c r="V318" s="6" t="n">
        <f aca="false">IF(2*ATAN(R318/(Q318+T318))/$A$10&gt;0, 2*ATAN(R318/(Q318+T318))/$A$10, 2*ATAN(R318/(Q318+T318))/$A$10+360)</f>
        <v>228.789497178513</v>
      </c>
      <c r="W318" s="6" t="n">
        <f aca="false"> MOD(280.46061837 + 360.98564736629*(J318-2451545) + 0.000387933*L318^2 - L318^3/3871000010  + $B$7,360)</f>
        <v>277.710647829808</v>
      </c>
      <c r="X318" s="6" t="n">
        <f aca="false">IF(W318-V318&gt;0,W318-V318,W318-V318+360)</f>
        <v>48.9211506512953</v>
      </c>
      <c r="Y318" s="31" t="n">
        <f aca="false">SIN($A$10*$B$5)*SIN(U318*$A$10) +COS($A$10*$B$5)* COS(U318*$A$10)*COS(X318*$A$10)</f>
        <v>0.164053468017529</v>
      </c>
      <c r="Z318" s="6" t="n">
        <f aca="false">SIN($A$10*X318)</f>
        <v>0.753806010040433</v>
      </c>
      <c r="AA318" s="6" t="n">
        <f aca="false">COS($A$10*X318)*SIN($A$10*$B$5) - TAN($A$10*U318)*COS($A$10*$B$5)</f>
        <v>0.712987041173635</v>
      </c>
      <c r="AB318" s="6" t="n">
        <f aca="false">IF(OR(AND(Z318*AA318&gt;0), AND(Z318&lt;0,AA318&gt;0)), MOD(ATAN2(AA318,Z318)/$A$10+360,360),  ATAN2(AA318,Z318)/$A$10)</f>
        <v>46.5940566249794</v>
      </c>
      <c r="AC318" s="16" t="n">
        <f aca="false">P318-P317</f>
        <v>1.00615537933868</v>
      </c>
      <c r="AD318" s="17" t="n">
        <f aca="false">(100013989+1670700*COS(3.0984635 + 6283.07585*L318/10)+13956*COS(3.05525 + 12566.1517*L318/10)+3084*COS(5.1985 + 77713.7715*L318/10) +1628*COS(1.1739 + 5753.3849*L318/10)+1576*COS(2.8469 + 7860.4194*L318/10)+925*COS(5.453 + 11506.77*L318/10)+542*COS(4.564 + 3930.21*L318/10)+472*COS(3.661 + 5884.927*L318/10)+346*COS(0.964 + 5507.553*L318/10)+329*COS(5.9 + 5223.694*L318/10)+307*COS(0.299 + 5573.143*L318/10)+243*COS(4.273 + 11790.629*L318/10)+212*COS(5.847 + 1577.344*L318/10)+186*COS(5.022 + 10977.079*L318/10)+175*COS(3.012 + 18849.228*L318/10)+110*COS(5.055 + 5486.778*L318/10)+98*COS(0.89 + 6069.78*L318/10)+86*COS(5.69 + 15720.84*L318/10)+86*COS(1.27 + 161000.69*L318/10)+65*COS(0.27 + 17260.15*L318/10)+63*COS(0.92 + 529.69*L318/10)+57*COS(2.01 + 83996.85*L318/10)+56*COS(5.24 + 71430.7*L318/10)+49*COS(3.25 + 2544.31*L318/10)+47*COS(2.58 + 775.52*L318/10)+45*COS(5.54 + 9437.76*L318/10)+43*COS(6.01 + 6275.96*L318/10)+39*COS(5.36 + 4694*L318/10)+38*COS(2.39 + 8827.39*L318/10)+37*COS(0.83 + 19651.05*L318/10)+37*COS(4.9 + 12139.55*L318/10)+36*COS(1.67 + 12036.46*L318/10)+35*COS(1.84 + 2942.46*L318/10)+33*COS(0.24 + 7084.9*L318/10)+32*COS(0.18 + 5088.63*L318/10)+32*COS(1.78 + 398.15*L318/10)+28*COS(1.21 + 6286.6*L318/10)+28*COS(1.9 + 6279.55*L318/10)+26*COS(4.59 + 10447.39*L318/10) +24.6*COS(3.787 + 8429.241*L318/10)+23.6*COS(0.269 + 796.3*L318/10)+27.8*COS(1.899 + 6279.55*L318/10)+23.9*COS(4.996 + 5856.48*L318/10)+20.3*COS(4.653 + 2146.165*L318/10))/100000000 + (103019*COS(1.10749 + 6283.07585*L318/10) +1721*COS(1.0644 + 12566.1517*L318/10) +702*COS(3.142 + 0*L318/10) +32*COS(1.02 + 18849.23*L318/10) +31*COS(2.84 + 5507.55*L318/10) +25*COS(1.32 + 5223.69*L318/10) +18*COS(1.42 + 1577.34*L318/10) +10*COS(5.91 + 10977.08*L318/10) +9*COS(1.42 + 6275.96*L318/10) +9*COS(0.27 + 5486.78*L318/10))*L318/1000000000  + (4359*COS(5.7846 + 6283.0758*L318/10)*L318^2+124*COS(5.579 + 12566.152*L318/10)*L318^2)/10000000000</f>
        <v>0.98959668676184</v>
      </c>
      <c r="AE318" s="10" t="n">
        <f aca="false">2*959.63/AD318</f>
        <v>1939.43656610271</v>
      </c>
      <c r="AF318" s="0"/>
      <c r="AG318" s="0"/>
    </row>
    <row r="319" customFormat="false" ht="12.8" hidden="false" customHeight="false" outlineLevel="0" collapsed="false">
      <c r="D319" s="28" t="n">
        <f aca="false">K319-INT(275*E319/9)+IF($A$8="leap year",1,2)*INT((E319+9)/12)+30</f>
        <v>14</v>
      </c>
      <c r="E319" s="28" t="n">
        <f aca="false">IF(K319&lt;32,1,INT(9*(IF($A$8="leap year",1,2)+K319)/275+0.98))</f>
        <v>11</v>
      </c>
      <c r="F319" s="20" t="n">
        <f aca="false">ASIN(Y319)*180/PI()</f>
        <v>9.23238114411705</v>
      </c>
      <c r="G319" s="21" t="n">
        <f aca="false">F319+1.02/(TAN($A$10*(F319+10.3/(F319+5.11)))*60)</f>
        <v>9.32928208036397</v>
      </c>
      <c r="H319" s="21" t="n">
        <f aca="false">IF(X319&gt;180,AB319-180,AB319+180)</f>
        <v>226.43257150939</v>
      </c>
      <c r="I319" s="13" t="n">
        <f aca="false">IF(ABS(4*(N319-0.0057183-V319))&lt;20,4*(N319-0.0057183-V319),4*(N319-0.0057183-V319-360))</f>
        <v>15.5341100935221</v>
      </c>
      <c r="J319" s="29" t="n">
        <f aca="false">INT(365.25*(IF(E319&gt;2,$A$5,$A$5-1)+4716))+INT(30.6001*(IF(E319&lt;3,E319+12,E319)+1))+D319+$C$2/24+2-INT(IF(E319&gt;2,$A$5,$A$5-1)/100)+INT(INT(IF(E319&gt;2,$A$5,$A$5-1)/100)/4)-1524.5</f>
        <v>2459898.125</v>
      </c>
      <c r="K319" s="7" t="n">
        <v>318</v>
      </c>
      <c r="L319" s="30" t="n">
        <f aca="false">(J319-2451545)/36525</f>
        <v>0.228696098562628</v>
      </c>
      <c r="M319" s="6" t="n">
        <f aca="false">MOD(357.5291 + 35999.0503*L319 - 0.0001559*L319^2 - 0.00000048*L319^3,360)</f>
        <v>310.371447410207</v>
      </c>
      <c r="N319" s="6" t="n">
        <f aca="false">MOD(280.46645 + 36000.76983*L319 + 0.0003032*L319^2,360)</f>
        <v>233.702071230113</v>
      </c>
      <c r="O319" s="6" t="n">
        <f aca="false"> MOD((1.9146 - 0.004817*L319 - 0.000014*L319^2)*SIN(M319*$A$10) + (0.019993 - 0.000101*L319)*SIN(2*M319*$A$10) + 0.00029*SIN(3*M319*$A$10),360)</f>
        <v>358.522320723562</v>
      </c>
      <c r="P319" s="6" t="n">
        <f aca="false">MOD(N319+O319,360)</f>
        <v>232.224391953675</v>
      </c>
      <c r="Q319" s="31" t="n">
        <f aca="false">COS(P319*$A$10)</f>
        <v>-0.612570613407365</v>
      </c>
      <c r="R319" s="7" t="n">
        <f aca="false">COS((23.4393-46.815*L319/3600)*$A$10)*SIN(P319*$A$10)</f>
        <v>-0.725208650027842</v>
      </c>
      <c r="S319" s="7" t="n">
        <f aca="false">SIN((23.4393-46.815*L319/3600)*$A$10)*SIN(P319*$A$10)</f>
        <v>-0.314371845931725</v>
      </c>
      <c r="T319" s="31" t="n">
        <f aca="false">SQRT(1-S319^2)</f>
        <v>0.949299922303526</v>
      </c>
      <c r="U319" s="6" t="n">
        <f aca="false">ATAN(S319/T319)/$A$10</f>
        <v>-18.3228968796188</v>
      </c>
      <c r="V319" s="6" t="n">
        <f aca="false">IF(2*ATAN(R319/(Q319+T319))/$A$10&gt;0, 2*ATAN(R319/(Q319+T319))/$A$10, 2*ATAN(R319/(Q319+T319))/$A$10+360)</f>
        <v>229.812825406732</v>
      </c>
      <c r="W319" s="6" t="n">
        <f aca="false"> MOD(280.46061837 + 360.98564736629*(J319-2451545) + 0.000387933*L319^2 - L319^3/3871000010  + $B$7,360)</f>
        <v>278.696295200847</v>
      </c>
      <c r="X319" s="6" t="n">
        <f aca="false">IF(W319-V319&gt;0,W319-V319,W319-V319+360)</f>
        <v>48.8834697941149</v>
      </c>
      <c r="Y319" s="31" t="n">
        <f aca="false">SIN($A$10*$B$5)*SIN(U319*$A$10) +COS($A$10*$B$5)* COS(U319*$A$10)*COS(X319*$A$10)</f>
        <v>0.160439049671963</v>
      </c>
      <c r="Z319" s="6" t="n">
        <f aca="false">SIN($A$10*X319)</f>
        <v>0.753373703898801</v>
      </c>
      <c r="AA319" s="6" t="n">
        <f aca="false">COS($A$10*X319)*SIN($A$10*$B$5) - TAN($A$10*U319)*COS($A$10*$B$5)</f>
        <v>0.716611862137631</v>
      </c>
      <c r="AB319" s="6" t="n">
        <f aca="false">IF(OR(AND(Z319*AA319&gt;0), AND(Z319&lt;0,AA319&gt;0)), MOD(ATAN2(AA319,Z319)/$A$10+360,360),  ATAN2(AA319,Z319)/$A$10)</f>
        <v>46.4325715093905</v>
      </c>
      <c r="AC319" s="16" t="n">
        <f aca="false">P319-P318</f>
        <v>1.00661653744055</v>
      </c>
      <c r="AD319" s="17" t="n">
        <f aca="false">(100013989+1670700*COS(3.0984635 + 6283.07585*L319/10)+13956*COS(3.05525 + 12566.1517*L319/10)+3084*COS(5.1985 + 77713.7715*L319/10) +1628*COS(1.1739 + 5753.3849*L319/10)+1576*COS(2.8469 + 7860.4194*L319/10)+925*COS(5.453 + 11506.77*L319/10)+542*COS(4.564 + 3930.21*L319/10)+472*COS(3.661 + 5884.927*L319/10)+346*COS(0.964 + 5507.553*L319/10)+329*COS(5.9 + 5223.694*L319/10)+307*COS(0.299 + 5573.143*L319/10)+243*COS(4.273 + 11790.629*L319/10)+212*COS(5.847 + 1577.344*L319/10)+186*COS(5.022 + 10977.079*L319/10)+175*COS(3.012 + 18849.228*L319/10)+110*COS(5.055 + 5486.778*L319/10)+98*COS(0.89 + 6069.78*L319/10)+86*COS(5.69 + 15720.84*L319/10)+86*COS(1.27 + 161000.69*L319/10)+65*COS(0.27 + 17260.15*L319/10)+63*COS(0.92 + 529.69*L319/10)+57*COS(2.01 + 83996.85*L319/10)+56*COS(5.24 + 71430.7*L319/10)+49*COS(3.25 + 2544.31*L319/10)+47*COS(2.58 + 775.52*L319/10)+45*COS(5.54 + 9437.76*L319/10)+43*COS(6.01 + 6275.96*L319/10)+39*COS(5.36 + 4694*L319/10)+38*COS(2.39 + 8827.39*L319/10)+37*COS(0.83 + 19651.05*L319/10)+37*COS(4.9 + 12139.55*L319/10)+36*COS(1.67 + 12036.46*L319/10)+35*COS(1.84 + 2942.46*L319/10)+33*COS(0.24 + 7084.9*L319/10)+32*COS(0.18 + 5088.63*L319/10)+32*COS(1.78 + 398.15*L319/10)+28*COS(1.21 + 6286.6*L319/10)+28*COS(1.9 + 6279.55*L319/10)+26*COS(4.59 + 10447.39*L319/10) +24.6*COS(3.787 + 8429.241*L319/10)+23.6*COS(0.269 + 796.3*L319/10)+27.8*COS(1.899 + 6279.55*L319/10)+23.9*COS(4.996 + 5856.48*L319/10)+20.3*COS(4.653 + 2146.165*L319/10))/100000000 + (103019*COS(1.10749 + 6283.07585*L319/10) +1721*COS(1.0644 + 12566.1517*L319/10) +702*COS(3.142 + 0*L319/10) +32*COS(1.02 + 18849.23*L319/10) +31*COS(2.84 + 5507.55*L319/10) +25*COS(1.32 + 5223.69*L319/10) +18*COS(1.42 + 1577.34*L319/10) +10*COS(5.91 + 10977.08*L319/10) +9*COS(1.42 + 6275.96*L319/10) +9*COS(0.27 + 5486.78*L319/10))*L319/1000000000  + (4359*COS(5.7846 + 6283.0758*L319/10)*L319^2+124*COS(5.579 + 12566.152*L319/10)*L319^2)/10000000000</f>
        <v>0.989377061979442</v>
      </c>
      <c r="AE319" s="10" t="n">
        <f aca="false">2*959.63/AD319</f>
        <v>1939.86708784227</v>
      </c>
      <c r="AF319" s="0"/>
      <c r="AG319" s="0"/>
    </row>
    <row r="320" customFormat="false" ht="12.8" hidden="false" customHeight="false" outlineLevel="0" collapsed="false">
      <c r="D320" s="28" t="n">
        <f aca="false">K320-INT(275*E320/9)+IF($A$8="leap year",1,2)*INT((E320+9)/12)+30</f>
        <v>15</v>
      </c>
      <c r="E320" s="28" t="n">
        <f aca="false">IF(K320&lt;32,1,INT(9*(IF($A$8="leap year",1,2)+K320)/275+0.98))</f>
        <v>11</v>
      </c>
      <c r="F320" s="20" t="n">
        <f aca="false">ASIN(Y320)*180/PI()</f>
        <v>9.02868459390243</v>
      </c>
      <c r="G320" s="21" t="n">
        <f aca="false">F320+1.02/(TAN($A$10*(F320+10.3/(F320+5.11)))*60)</f>
        <v>9.12754451424757</v>
      </c>
      <c r="H320" s="21" t="n">
        <f aca="false">IF(X320&gt;180,AB320-180,AB320+180)</f>
        <v>226.271078828477</v>
      </c>
      <c r="I320" s="13" t="n">
        <f aca="false">IF(ABS(4*(N320-0.0057183-V320))&lt;20,4*(N320-0.0057183-V320),4*(N320-0.0057183-V320-360))</f>
        <v>15.3692864339556</v>
      </c>
      <c r="J320" s="29" t="n">
        <f aca="false">INT(365.25*(IF(E320&gt;2,$A$5,$A$5-1)+4716))+INT(30.6001*(IF(E320&lt;3,E320+12,E320)+1))+D320+$C$2/24+2-INT(IF(E320&gt;2,$A$5,$A$5-1)/100)+INT(INT(IF(E320&gt;2,$A$5,$A$5-1)/100)/4)-1524.5</f>
        <v>2459899.125</v>
      </c>
      <c r="K320" s="7" t="n">
        <v>319</v>
      </c>
      <c r="L320" s="30" t="n">
        <f aca="false">(J320-2451545)/36525</f>
        <v>0.2287234770705</v>
      </c>
      <c r="M320" s="6" t="n">
        <f aca="false">MOD(357.5291 + 35999.0503*L320 - 0.0001559*L320^2 - 0.00000048*L320^3,360)</f>
        <v>311.357047690253</v>
      </c>
      <c r="N320" s="6" t="n">
        <f aca="false">MOD(280.46645 + 36000.76983*L320 + 0.0003032*L320^2,360)</f>
        <v>234.687718594076</v>
      </c>
      <c r="O320" s="6" t="n">
        <f aca="false"> MOD((1.9146 - 0.004817*L320 - 0.000014*L320^2)*SIN(M320*$A$10) + (0.019993 - 0.000101*L320)*SIN(2*M320*$A$10) + 0.00029*SIN(3*M320*$A$10),360)</f>
        <v>358.543744989505</v>
      </c>
      <c r="P320" s="6" t="n">
        <f aca="false">MOD(N320+O320,360)</f>
        <v>233.231463583581</v>
      </c>
      <c r="Q320" s="31" t="n">
        <f aca="false">COS(P320*$A$10)</f>
        <v>-0.598583792087754</v>
      </c>
      <c r="R320" s="7" t="n">
        <f aca="false">COS((23.4393-46.815*L320/3600)*$A$10)*SIN(P320*$A$10)</f>
        <v>-0.734974855147208</v>
      </c>
      <c r="S320" s="7" t="n">
        <f aca="false">SIN((23.4393-46.815*L320/3600)*$A$10)*SIN(P320*$A$10)</f>
        <v>-0.318605408226516</v>
      </c>
      <c r="T320" s="31" t="n">
        <f aca="false">SQRT(1-S320^2)</f>
        <v>0.947887437330412</v>
      </c>
      <c r="U320" s="6" t="n">
        <f aca="false">ATAN(S320/T320)/$A$10</f>
        <v>-18.578606836723</v>
      </c>
      <c r="V320" s="6" t="n">
        <f aca="false">IF(2*ATAN(R320/(Q320+T320))/$A$10&gt;0, 2*ATAN(R320/(Q320+T320))/$A$10, 2*ATAN(R320/(Q320+T320))/$A$10+360)</f>
        <v>230.839678685587</v>
      </c>
      <c r="W320" s="6" t="n">
        <f aca="false"> MOD(280.46061837 + 360.98564736629*(J320-2451545) + 0.000387933*L320^2 - L320^3/3871000010  + $B$7,360)</f>
        <v>279.681942571886</v>
      </c>
      <c r="X320" s="6" t="n">
        <f aca="false">IF(W320-V320&gt;0,W320-V320,W320-V320+360)</f>
        <v>48.8422638862991</v>
      </c>
      <c r="Y320" s="31" t="n">
        <f aca="false">SIN($A$10*$B$5)*SIN(U320*$A$10) +COS($A$10*$B$5)* COS(U320*$A$10)*COS(X320*$A$10)</f>
        <v>0.156928922306671</v>
      </c>
      <c r="Z320" s="6" t="n">
        <f aca="false">SIN($A$10*X320)</f>
        <v>0.752900582458947</v>
      </c>
      <c r="AA320" s="6" t="n">
        <f aca="false">COS($A$10*X320)*SIN($A$10*$B$5) - TAN($A$10*U320)*COS($A$10*$B$5)</f>
        <v>0.720214874677704</v>
      </c>
      <c r="AB320" s="6" t="n">
        <f aca="false">IF(OR(AND(Z320*AA320&gt;0), AND(Z320&lt;0,AA320&gt;0)), MOD(ATAN2(AA320,Z320)/$A$10+360,360),  ATAN2(AA320,Z320)/$A$10)</f>
        <v>46.2710788284765</v>
      </c>
      <c r="AC320" s="16" t="n">
        <f aca="false">P320-P319</f>
        <v>1.00707162990625</v>
      </c>
      <c r="AD320" s="17" t="n">
        <f aca="false">(100013989+1670700*COS(3.0984635 + 6283.07585*L320/10)+13956*COS(3.05525 + 12566.1517*L320/10)+3084*COS(5.1985 + 77713.7715*L320/10) +1628*COS(1.1739 + 5753.3849*L320/10)+1576*COS(2.8469 + 7860.4194*L320/10)+925*COS(5.453 + 11506.77*L320/10)+542*COS(4.564 + 3930.21*L320/10)+472*COS(3.661 + 5884.927*L320/10)+346*COS(0.964 + 5507.553*L320/10)+329*COS(5.9 + 5223.694*L320/10)+307*COS(0.299 + 5573.143*L320/10)+243*COS(4.273 + 11790.629*L320/10)+212*COS(5.847 + 1577.344*L320/10)+186*COS(5.022 + 10977.079*L320/10)+175*COS(3.012 + 18849.228*L320/10)+110*COS(5.055 + 5486.778*L320/10)+98*COS(0.89 + 6069.78*L320/10)+86*COS(5.69 + 15720.84*L320/10)+86*COS(1.27 + 161000.69*L320/10)+65*COS(0.27 + 17260.15*L320/10)+63*COS(0.92 + 529.69*L320/10)+57*COS(2.01 + 83996.85*L320/10)+56*COS(5.24 + 71430.7*L320/10)+49*COS(3.25 + 2544.31*L320/10)+47*COS(2.58 + 775.52*L320/10)+45*COS(5.54 + 9437.76*L320/10)+43*COS(6.01 + 6275.96*L320/10)+39*COS(5.36 + 4694*L320/10)+38*COS(2.39 + 8827.39*L320/10)+37*COS(0.83 + 19651.05*L320/10)+37*COS(4.9 + 12139.55*L320/10)+36*COS(1.67 + 12036.46*L320/10)+35*COS(1.84 + 2942.46*L320/10)+33*COS(0.24 + 7084.9*L320/10)+32*COS(0.18 + 5088.63*L320/10)+32*COS(1.78 + 398.15*L320/10)+28*COS(1.21 + 6286.6*L320/10)+28*COS(1.9 + 6279.55*L320/10)+26*COS(4.59 + 10447.39*L320/10) +24.6*COS(3.787 + 8429.241*L320/10)+23.6*COS(0.269 + 796.3*L320/10)+27.8*COS(1.899 + 6279.55*L320/10)+23.9*COS(4.996 + 5856.48*L320/10)+20.3*COS(4.653 + 2146.165*L320/10))/100000000 + (103019*COS(1.10749 + 6283.07585*L320/10) +1721*COS(1.0644 + 12566.1517*L320/10) +702*COS(3.142 + 0*L320/10) +32*COS(1.02 + 18849.23*L320/10) +31*COS(2.84 + 5507.55*L320/10) +25*COS(1.32 + 5223.69*L320/10) +18*COS(1.42 + 1577.34*L320/10) +10*COS(5.91 + 10977.08*L320/10) +9*COS(1.42 + 6275.96*L320/10) +9*COS(0.27 + 5486.78*L320/10))*L320/1000000000  + (4359*COS(5.7846 + 6283.0758*L320/10)*L320^2+124*COS(5.579 + 12566.152*L320/10)*L320^2)/10000000000</f>
        <v>0.989161024828055</v>
      </c>
      <c r="AE320" s="10" t="n">
        <f aca="false">2*959.63/AD320</f>
        <v>1940.29076341097</v>
      </c>
      <c r="AF320" s="0"/>
      <c r="AG320" s="0"/>
    </row>
    <row r="321" customFormat="false" ht="12.8" hidden="false" customHeight="false" outlineLevel="0" collapsed="false">
      <c r="D321" s="28" t="n">
        <f aca="false">K321-INT(275*E321/9)+IF($A$8="leap year",1,2)*INT((E321+9)/12)+30</f>
        <v>16</v>
      </c>
      <c r="E321" s="28" t="n">
        <f aca="false">IF(K321&lt;32,1,INT(9*(IF($A$8="leap year",1,2)+K321)/275+0.98))</f>
        <v>11</v>
      </c>
      <c r="F321" s="20" t="n">
        <f aca="false">ASIN(Y321)*180/PI()</f>
        <v>8.83124382671374</v>
      </c>
      <c r="G321" s="21" t="n">
        <f aca="false">F321+1.02/(TAN($A$10*(F321+10.3/(F321+5.11)))*60)</f>
        <v>8.93207427480756</v>
      </c>
      <c r="H321" s="21" t="n">
        <f aca="false">IF(X321&gt;180,AB321-180,AB321+180)</f>
        <v>226.10964102472</v>
      </c>
      <c r="I321" s="13" t="n">
        <f aca="false">IF(ABS(4*(N321-0.0057183-V321))&lt;20,4*(N321-0.0057183-V321),4*(N321-0.0057183-V321-360))</f>
        <v>15.1904175508122</v>
      </c>
      <c r="J321" s="29" t="n">
        <f aca="false">INT(365.25*(IF(E321&gt;2,$A$5,$A$5-1)+4716))+INT(30.6001*(IF(E321&lt;3,E321+12,E321)+1))+D321+$C$2/24+2-INT(IF(E321&gt;2,$A$5,$A$5-1)/100)+INT(INT(IF(E321&gt;2,$A$5,$A$5-1)/100)/4)-1524.5</f>
        <v>2459900.125</v>
      </c>
      <c r="K321" s="7" t="n">
        <v>320</v>
      </c>
      <c r="L321" s="30" t="n">
        <f aca="false">(J321-2451545)/36525</f>
        <v>0.228750855578371</v>
      </c>
      <c r="M321" s="6" t="n">
        <f aca="false">MOD(357.5291 + 35999.0503*L321 - 0.0001559*L321^2 - 0.00000048*L321^3,360)</f>
        <v>312.342647970294</v>
      </c>
      <c r="N321" s="6" t="n">
        <f aca="false">MOD(280.46645 + 36000.76983*L321 + 0.0003032*L321^2,360)</f>
        <v>235.673365958037</v>
      </c>
      <c r="O321" s="6" t="n">
        <f aca="false"> MOD((1.9146 - 0.004817*L321 - 0.000014*L321^2)*SIN(M321*$A$10) + (0.019993 - 0.000101*L321)*SIN(2*M321*$A$10) + 0.00029*SIN(3*M321*$A$10),360)</f>
        <v>358.565618125958</v>
      </c>
      <c r="P321" s="6" t="n">
        <f aca="false">MOD(N321+O321,360)</f>
        <v>234.238984083995</v>
      </c>
      <c r="Q321" s="31" t="n">
        <f aca="false">COS(P321*$A$10)</f>
        <v>-0.584405691301595</v>
      </c>
      <c r="R321" s="7" t="n">
        <f aca="false">COS((23.4393-46.815*L321/3600)*$A$10)*SIN(P321*$A$10)</f>
        <v>-0.744518203053018</v>
      </c>
      <c r="S321" s="7" t="n">
        <f aca="false">SIN((23.4393-46.815*L321/3600)*$A$10)*SIN(P321*$A$10)</f>
        <v>-0.32274236365406</v>
      </c>
      <c r="T321" s="31" t="n">
        <f aca="false">SQRT(1-S321^2)</f>
        <v>0.94648685500803</v>
      </c>
      <c r="U321" s="6" t="n">
        <f aca="false">ATAN(S321/T321)/$A$10</f>
        <v>-18.8288527466157</v>
      </c>
      <c r="V321" s="6" t="n">
        <f aca="false">IF(2*ATAN(R321/(Q321+T321))/$A$10&gt;0, 2*ATAN(R321/(Q321+T321))/$A$10, 2*ATAN(R321/(Q321+T321))/$A$10+360)</f>
        <v>231.870043270334</v>
      </c>
      <c r="W321" s="6" t="n">
        <f aca="false"> MOD(280.46061837 + 360.98564736629*(J321-2451545) + 0.000387933*L321^2 - L321^3/3871000010  + $B$7,360)</f>
        <v>280.66758994339</v>
      </c>
      <c r="X321" s="6" t="n">
        <f aca="false">IF(W321-V321&gt;0,W321-V321,W321-V321+360)</f>
        <v>48.7975466730566</v>
      </c>
      <c r="Y321" s="31" t="n">
        <f aca="false">SIN($A$10*$B$5)*SIN(U321*$A$10) +COS($A$10*$B$5)* COS(U321*$A$10)*COS(X321*$A$10)</f>
        <v>0.153524702004826</v>
      </c>
      <c r="Z321" s="6" t="n">
        <f aca="false">SIN($A$10*X321)</f>
        <v>0.752386704023865</v>
      </c>
      <c r="AA321" s="6" t="n">
        <f aca="false">COS($A$10*X321)*SIN($A$10*$B$5) - TAN($A$10*U321)*COS($A$10*$B$5)</f>
        <v>0.723794098793124</v>
      </c>
      <c r="AB321" s="6" t="n">
        <f aca="false">IF(OR(AND(Z321*AA321&gt;0), AND(Z321&lt;0,AA321&gt;0)), MOD(ATAN2(AA321,Z321)/$A$10+360,360),  ATAN2(AA321,Z321)/$A$10)</f>
        <v>46.1096410247199</v>
      </c>
      <c r="AC321" s="16" t="n">
        <f aca="false">P321-P320</f>
        <v>1.0075205004141</v>
      </c>
      <c r="AD321" s="17" t="n">
        <f aca="false">(100013989+1670700*COS(3.0984635 + 6283.07585*L321/10)+13956*COS(3.05525 + 12566.1517*L321/10)+3084*COS(5.1985 + 77713.7715*L321/10) +1628*COS(1.1739 + 5753.3849*L321/10)+1576*COS(2.8469 + 7860.4194*L321/10)+925*COS(5.453 + 11506.77*L321/10)+542*COS(4.564 + 3930.21*L321/10)+472*COS(3.661 + 5884.927*L321/10)+346*COS(0.964 + 5507.553*L321/10)+329*COS(5.9 + 5223.694*L321/10)+307*COS(0.299 + 5573.143*L321/10)+243*COS(4.273 + 11790.629*L321/10)+212*COS(5.847 + 1577.344*L321/10)+186*COS(5.022 + 10977.079*L321/10)+175*COS(3.012 + 18849.228*L321/10)+110*COS(5.055 + 5486.778*L321/10)+98*COS(0.89 + 6069.78*L321/10)+86*COS(5.69 + 15720.84*L321/10)+86*COS(1.27 + 161000.69*L321/10)+65*COS(0.27 + 17260.15*L321/10)+63*COS(0.92 + 529.69*L321/10)+57*COS(2.01 + 83996.85*L321/10)+56*COS(5.24 + 71430.7*L321/10)+49*COS(3.25 + 2544.31*L321/10)+47*COS(2.58 + 775.52*L321/10)+45*COS(5.54 + 9437.76*L321/10)+43*COS(6.01 + 6275.96*L321/10)+39*COS(5.36 + 4694*L321/10)+38*COS(2.39 + 8827.39*L321/10)+37*COS(0.83 + 19651.05*L321/10)+37*COS(4.9 + 12139.55*L321/10)+36*COS(1.67 + 12036.46*L321/10)+35*COS(1.84 + 2942.46*L321/10)+33*COS(0.24 + 7084.9*L321/10)+32*COS(0.18 + 5088.63*L321/10)+32*COS(1.78 + 398.15*L321/10)+28*COS(1.21 + 6286.6*L321/10)+28*COS(1.9 + 6279.55*L321/10)+26*COS(4.59 + 10447.39*L321/10) +24.6*COS(3.787 + 8429.241*L321/10)+23.6*COS(0.269 + 796.3*L321/10)+27.8*COS(1.899 + 6279.55*L321/10)+23.9*COS(4.996 + 5856.48*L321/10)+20.3*COS(4.653 + 2146.165*L321/10))/100000000 + (103019*COS(1.10749 + 6283.07585*L321/10) +1721*COS(1.0644 + 12566.1517*L321/10) +702*COS(3.142 + 0*L321/10) +32*COS(1.02 + 18849.23*L321/10) +31*COS(2.84 + 5507.55*L321/10) +25*COS(1.32 + 5223.69*L321/10) +18*COS(1.42 + 1577.34*L321/10) +10*COS(5.91 + 10977.08*L321/10) +9*COS(1.42 + 6275.96*L321/10) +9*COS(0.27 + 5486.78*L321/10))*L321/1000000000  + (4359*COS(5.7846 + 6283.0758*L321/10)*L321^2+124*COS(5.579 + 12566.152*L321/10)*L321^2)/10000000000</f>
        <v>0.988948431371669</v>
      </c>
      <c r="AE321" s="10" t="n">
        <f aca="false">2*959.63/AD321</f>
        <v>1940.70786617053</v>
      </c>
      <c r="AF321" s="0"/>
      <c r="AG321" s="0"/>
    </row>
    <row r="322" customFormat="false" ht="12.8" hidden="false" customHeight="false" outlineLevel="0" collapsed="false">
      <c r="D322" s="28" t="n">
        <f aca="false">K322-INT(275*E322/9)+IF($A$8="leap year",1,2)*INT((E322+9)/12)+30</f>
        <v>17</v>
      </c>
      <c r="E322" s="28" t="n">
        <f aca="false">IF(K322&lt;32,1,INT(9*(IF($A$8="leap year",1,2)+K322)/275+0.98))</f>
        <v>11</v>
      </c>
      <c r="F322" s="20" t="n">
        <f aca="false">ASIN(Y322)*180/PI()</f>
        <v>8.6401366729798</v>
      </c>
      <c r="G322" s="21" t="n">
        <f aca="false">F322+1.02/(TAN($A$10*(F322+10.3/(F322+5.11)))*60)</f>
        <v>8.74294538770519</v>
      </c>
      <c r="H322" s="21" t="n">
        <f aca="false">IF(X322&gt;180,AB322-180,AB322+180)</f>
        <v>225.94832326788</v>
      </c>
      <c r="I322" s="13" t="n">
        <f aca="false">IF(ABS(4*(N322-0.0057183-V322))&lt;20,4*(N322-0.0057183-V322),4*(N322-0.0057183-V322-360))</f>
        <v>14.9975762079649</v>
      </c>
      <c r="J322" s="29" t="n">
        <f aca="false">INT(365.25*(IF(E322&gt;2,$A$5,$A$5-1)+4716))+INT(30.6001*(IF(E322&lt;3,E322+12,E322)+1))+D322+$C$2/24+2-INT(IF(E322&gt;2,$A$5,$A$5-1)/100)+INT(INT(IF(E322&gt;2,$A$5,$A$5-1)/100)/4)-1524.5</f>
        <v>2459901.125</v>
      </c>
      <c r="K322" s="7" t="n">
        <v>321</v>
      </c>
      <c r="L322" s="30" t="n">
        <f aca="false">(J322-2451545)/36525</f>
        <v>0.228778234086242</v>
      </c>
      <c r="M322" s="6" t="n">
        <f aca="false">MOD(357.5291 + 35999.0503*L322 - 0.0001559*L322^2 - 0.00000048*L322^3,360)</f>
        <v>313.328248250338</v>
      </c>
      <c r="N322" s="6" t="n">
        <f aca="false">MOD(280.46645 + 36000.76983*L322 + 0.0003032*L322^2,360)</f>
        <v>236.659013322</v>
      </c>
      <c r="O322" s="6" t="n">
        <f aca="false"> MOD((1.9146 - 0.004817*L322 - 0.000014*L322^2)*SIN(M322*$A$10) + (0.019993 - 0.000101*L322)*SIN(2*M322*$A$10) + 0.00029*SIN(3*M322*$A$10),360)</f>
        <v>358.587933756316</v>
      </c>
      <c r="P322" s="6" t="n">
        <f aca="false">MOD(N322+O322,360)</f>
        <v>235.246947078316</v>
      </c>
      <c r="Q322" s="31" t="n">
        <f aca="false">COS(P322*$A$10)</f>
        <v>-0.570040542040673</v>
      </c>
      <c r="R322" s="7" t="n">
        <f aca="false">COS((23.4393-46.815*L322/3600)*$A$10)*SIN(P322*$A$10)</f>
        <v>-0.75383537894853</v>
      </c>
      <c r="S322" s="7" t="n">
        <f aca="false">SIN((23.4393-46.815*L322/3600)*$A$10)*SIN(P322*$A$10)</f>
        <v>-0.326781275282874</v>
      </c>
      <c r="T322" s="31" t="n">
        <f aca="false">SQRT(1-S322^2)</f>
        <v>0.945099993717331</v>
      </c>
      <c r="U322" s="6" t="n">
        <f aca="false">ATAN(S322/T322)/$A$10</f>
        <v>-19.0735279923111</v>
      </c>
      <c r="V322" s="6" t="n">
        <f aca="false">IF(2*ATAN(R322/(Q322+T322))/$A$10&gt;0, 2*ATAN(R322/(Q322+T322))/$A$10, 2*ATAN(R322/(Q322+T322))/$A$10+360)</f>
        <v>232.903900970008</v>
      </c>
      <c r="W322" s="6" t="n">
        <f aca="false"> MOD(280.46061837 + 360.98564736629*(J322-2451545) + 0.000387933*L322^2 - L322^3/3871000010  + $B$7,360)</f>
        <v>281.653237314429</v>
      </c>
      <c r="X322" s="6" t="n">
        <f aca="false">IF(W322-V322&gt;0,W322-V322,W322-V322+360)</f>
        <v>48.7493363444206</v>
      </c>
      <c r="Y322" s="31" t="n">
        <f aca="false">SIN($A$10*$B$5)*SIN(U322*$A$10) +COS($A$10*$B$5)* COS(U322*$A$10)*COS(X322*$A$10)</f>
        <v>0.150227947443771</v>
      </c>
      <c r="Z322" s="6" t="n">
        <f aca="false">SIN($A$10*X322)</f>
        <v>0.751832170242477</v>
      </c>
      <c r="AA322" s="6" t="n">
        <f aca="false">COS($A$10*X322)*SIN($A$10*$B$5) - TAN($A$10*U322)*COS($A$10*$B$5)</f>
        <v>0.727347494205113</v>
      </c>
      <c r="AB322" s="6" t="n">
        <f aca="false">IF(OR(AND(Z322*AA322&gt;0), AND(Z322&lt;0,AA322&gt;0)), MOD(ATAN2(AA322,Z322)/$A$10+360,360),  ATAN2(AA322,Z322)/$A$10)</f>
        <v>45.9483232678798</v>
      </c>
      <c r="AC322" s="16" t="n">
        <f aca="false">P322-P321</f>
        <v>1.00796299432045</v>
      </c>
      <c r="AD322" s="17" t="n">
        <f aca="false">(100013989+1670700*COS(3.0984635 + 6283.07585*L322/10)+13956*COS(3.05525 + 12566.1517*L322/10)+3084*COS(5.1985 + 77713.7715*L322/10) +1628*COS(1.1739 + 5753.3849*L322/10)+1576*COS(2.8469 + 7860.4194*L322/10)+925*COS(5.453 + 11506.77*L322/10)+542*COS(4.564 + 3930.21*L322/10)+472*COS(3.661 + 5884.927*L322/10)+346*COS(0.964 + 5507.553*L322/10)+329*COS(5.9 + 5223.694*L322/10)+307*COS(0.299 + 5573.143*L322/10)+243*COS(4.273 + 11790.629*L322/10)+212*COS(5.847 + 1577.344*L322/10)+186*COS(5.022 + 10977.079*L322/10)+175*COS(3.012 + 18849.228*L322/10)+110*COS(5.055 + 5486.778*L322/10)+98*COS(0.89 + 6069.78*L322/10)+86*COS(5.69 + 15720.84*L322/10)+86*COS(1.27 + 161000.69*L322/10)+65*COS(0.27 + 17260.15*L322/10)+63*COS(0.92 + 529.69*L322/10)+57*COS(2.01 + 83996.85*L322/10)+56*COS(5.24 + 71430.7*L322/10)+49*COS(3.25 + 2544.31*L322/10)+47*COS(2.58 + 775.52*L322/10)+45*COS(5.54 + 9437.76*L322/10)+43*COS(6.01 + 6275.96*L322/10)+39*COS(5.36 + 4694*L322/10)+38*COS(2.39 + 8827.39*L322/10)+37*COS(0.83 + 19651.05*L322/10)+37*COS(4.9 + 12139.55*L322/10)+36*COS(1.67 + 12036.46*L322/10)+35*COS(1.84 + 2942.46*L322/10)+33*COS(0.24 + 7084.9*L322/10)+32*COS(0.18 + 5088.63*L322/10)+32*COS(1.78 + 398.15*L322/10)+28*COS(1.21 + 6286.6*L322/10)+28*COS(1.9 + 6279.55*L322/10)+26*COS(4.59 + 10447.39*L322/10) +24.6*COS(3.787 + 8429.241*L322/10)+23.6*COS(0.269 + 796.3*L322/10)+27.8*COS(1.899 + 6279.55*L322/10)+23.9*COS(4.996 + 5856.48*L322/10)+20.3*COS(4.653 + 2146.165*L322/10))/100000000 + (103019*COS(1.10749 + 6283.07585*L322/10) +1721*COS(1.0644 + 12566.1517*L322/10) +702*COS(3.142 + 0*L322/10) +32*COS(1.02 + 18849.23*L322/10) +31*COS(2.84 + 5507.55*L322/10) +25*COS(1.32 + 5223.69*L322/10) +18*COS(1.42 + 1577.34*L322/10) +10*COS(5.91 + 10977.08*L322/10) +9*COS(1.42 + 6275.96*L322/10) +9*COS(0.27 + 5486.78*L322/10))*L322/1000000000  + (4359*COS(5.7846 + 6283.0758*L322/10)*L322^2+124*COS(5.579 + 12566.152*L322/10)*L322^2)/10000000000</f>
        <v>0.988739121928763</v>
      </c>
      <c r="AE322" s="10" t="n">
        <f aca="false">2*959.63/AD322</f>
        <v>1941.11870101392</v>
      </c>
      <c r="AF322" s="0"/>
      <c r="AG322" s="0"/>
    </row>
    <row r="323" customFormat="false" ht="12.8" hidden="false" customHeight="false" outlineLevel="0" collapsed="false">
      <c r="D323" s="28" t="n">
        <f aca="false">K323-INT(275*E323/9)+IF($A$8="leap year",1,2)*INT((E323+9)/12)+30</f>
        <v>18</v>
      </c>
      <c r="E323" s="28" t="n">
        <f aca="false">IF(K323&lt;32,1,INT(9*(IF($A$8="leap year",1,2)+K323)/275+0.98))</f>
        <v>11</v>
      </c>
      <c r="F323" s="20" t="n">
        <f aca="false">ASIN(Y323)*180/PI()</f>
        <v>8.45543816384678</v>
      </c>
      <c r="G323" s="21" t="n">
        <f aca="false">F323+1.02/(TAN($A$10*(F323+10.3/(F323+5.11)))*60)</f>
        <v>8.56022873690018</v>
      </c>
      <c r="H323" s="21" t="n">
        <f aca="false">IF(X323&gt;180,AB323-180,AB323+180)</f>
        <v>225.787193406659</v>
      </c>
      <c r="I323" s="13" t="n">
        <f aca="false">IF(ABS(4*(N323-0.0057183-V323))&lt;20,4*(N323-0.0057183-V323),4*(N323-0.0057183-V323-360))</f>
        <v>14.7908532252233</v>
      </c>
      <c r="J323" s="29" t="n">
        <f aca="false">INT(365.25*(IF(E323&gt;2,$A$5,$A$5-1)+4716))+INT(30.6001*(IF(E323&lt;3,E323+12,E323)+1))+D323+$C$2/24+2-INT(IF(E323&gt;2,$A$5,$A$5-1)/100)+INT(INT(IF(E323&gt;2,$A$5,$A$5-1)/100)/4)-1524.5</f>
        <v>2459902.125</v>
      </c>
      <c r="K323" s="7" t="n">
        <v>322</v>
      </c>
      <c r="L323" s="30" t="n">
        <f aca="false">(J323-2451545)/36525</f>
        <v>0.228805612594114</v>
      </c>
      <c r="M323" s="6" t="n">
        <f aca="false">MOD(357.5291 + 35999.0503*L323 - 0.0001559*L323^2 - 0.00000048*L323^3,360)</f>
        <v>314.313848530382</v>
      </c>
      <c r="N323" s="6" t="n">
        <f aca="false">MOD(280.46645 + 36000.76983*L323 + 0.0003032*L323^2,360)</f>
        <v>237.644660685961</v>
      </c>
      <c r="O323" s="6" t="n">
        <f aca="false"> MOD((1.9146 - 0.004817*L323 - 0.000014*L323^2)*SIN(M323*$A$10) + (0.019993 - 0.000101*L323)*SIN(2*M323*$A$10) + 0.00029*SIN(3*M323*$A$10),360)</f>
        <v>358.61068535105</v>
      </c>
      <c r="P323" s="6" t="n">
        <f aca="false">MOD(N323+O323,360)</f>
        <v>236.255346037011</v>
      </c>
      <c r="Q323" s="31" t="n">
        <f aca="false">COS(P323*$A$10)</f>
        <v>-0.555492649541094</v>
      </c>
      <c r="R323" s="7" t="n">
        <f aca="false">COS((23.4393-46.815*L323/3600)*$A$10)*SIN(P323*$A$10)</f>
        <v>-0.762923135932426</v>
      </c>
      <c r="S323" s="7" t="n">
        <f aca="false">SIN((23.4393-46.815*L323/3600)*$A$10)*SIN(P323*$A$10)</f>
        <v>-0.330720735613673</v>
      </c>
      <c r="T323" s="31" t="n">
        <f aca="false">SQRT(1-S323^2)</f>
        <v>0.943728666002655</v>
      </c>
      <c r="U323" s="6" t="n">
        <f aca="false">ATAN(S323/T323)/$A$10</f>
        <v>-19.312527037638</v>
      </c>
      <c r="V323" s="6" t="n">
        <f aca="false">IF(2*ATAN(R323/(Q323+T323))/$A$10&gt;0, 2*ATAN(R323/(Q323+T323))/$A$10, 2*ATAN(R323/(Q323+T323))/$A$10+360)</f>
        <v>233.941229079655</v>
      </c>
      <c r="W323" s="6" t="n">
        <f aca="false"> MOD(280.46061837 + 360.98564736629*(J323-2451545) + 0.000387933*L323^2 - L323^3/3871000010  + $B$7,360)</f>
        <v>282.638884685468</v>
      </c>
      <c r="X323" s="6" t="n">
        <f aca="false">IF(W323-V323&gt;0,W323-V323,W323-V323+360)</f>
        <v>48.6976556058129</v>
      </c>
      <c r="Y323" s="31" t="n">
        <f aca="false">SIN($A$10*$B$5)*SIN(U323*$A$10) +COS($A$10*$B$5)* COS(U323*$A$10)*COS(X323*$A$10)</f>
        <v>0.14704015866151</v>
      </c>
      <c r="Z323" s="6" t="n">
        <f aca="false">SIN($A$10*X323)</f>
        <v>0.751237127324005</v>
      </c>
      <c r="AA323" s="6" t="n">
        <f aca="false">COS($A$10*X323)*SIN($A$10*$B$5) - TAN($A$10*U323)*COS($A$10*$B$5)</f>
        <v>0.730872962345228</v>
      </c>
      <c r="AB323" s="6" t="n">
        <f aca="false">IF(OR(AND(Z323*AA323&gt;0), AND(Z323&lt;0,AA323&gt;0)), MOD(ATAN2(AA323,Z323)/$A$10+360,360),  ATAN2(AA323,Z323)/$A$10)</f>
        <v>45.7871934066593</v>
      </c>
      <c r="AC323" s="16" t="n">
        <f aca="false">P323-P322</f>
        <v>1.00839895869558</v>
      </c>
      <c r="AD323" s="17" t="n">
        <f aca="false">(100013989+1670700*COS(3.0984635 + 6283.07585*L323/10)+13956*COS(3.05525 + 12566.1517*L323/10)+3084*COS(5.1985 + 77713.7715*L323/10) +1628*COS(1.1739 + 5753.3849*L323/10)+1576*COS(2.8469 + 7860.4194*L323/10)+925*COS(5.453 + 11506.77*L323/10)+542*COS(4.564 + 3930.21*L323/10)+472*COS(3.661 + 5884.927*L323/10)+346*COS(0.964 + 5507.553*L323/10)+329*COS(5.9 + 5223.694*L323/10)+307*COS(0.299 + 5573.143*L323/10)+243*COS(4.273 + 11790.629*L323/10)+212*COS(5.847 + 1577.344*L323/10)+186*COS(5.022 + 10977.079*L323/10)+175*COS(3.012 + 18849.228*L323/10)+110*COS(5.055 + 5486.778*L323/10)+98*COS(0.89 + 6069.78*L323/10)+86*COS(5.69 + 15720.84*L323/10)+86*COS(1.27 + 161000.69*L323/10)+65*COS(0.27 + 17260.15*L323/10)+63*COS(0.92 + 529.69*L323/10)+57*COS(2.01 + 83996.85*L323/10)+56*COS(5.24 + 71430.7*L323/10)+49*COS(3.25 + 2544.31*L323/10)+47*COS(2.58 + 775.52*L323/10)+45*COS(5.54 + 9437.76*L323/10)+43*COS(6.01 + 6275.96*L323/10)+39*COS(5.36 + 4694*L323/10)+38*COS(2.39 + 8827.39*L323/10)+37*COS(0.83 + 19651.05*L323/10)+37*COS(4.9 + 12139.55*L323/10)+36*COS(1.67 + 12036.46*L323/10)+35*COS(1.84 + 2942.46*L323/10)+33*COS(0.24 + 7084.9*L323/10)+32*COS(0.18 + 5088.63*L323/10)+32*COS(1.78 + 398.15*L323/10)+28*COS(1.21 + 6286.6*L323/10)+28*COS(1.9 + 6279.55*L323/10)+26*COS(4.59 + 10447.39*L323/10) +24.6*COS(3.787 + 8429.241*L323/10)+23.6*COS(0.269 + 796.3*L323/10)+27.8*COS(1.899 + 6279.55*L323/10)+23.9*COS(4.996 + 5856.48*L323/10)+20.3*COS(4.653 + 2146.165*L323/10))/100000000 + (103019*COS(1.10749 + 6283.07585*L323/10) +1721*COS(1.0644 + 12566.1517*L323/10) +702*COS(3.142 + 0*L323/10) +32*COS(1.02 + 18849.23*L323/10) +31*COS(2.84 + 5507.55*L323/10) +25*COS(1.32 + 5223.69*L323/10) +18*COS(1.42 + 1577.34*L323/10) +10*COS(5.91 + 10977.08*L323/10) +9*COS(1.42 + 6275.96*L323/10) +9*COS(0.27 + 5486.78*L323/10))*L323/1000000000  + (4359*COS(5.7846 + 6283.0758*L323/10)*L323^2+124*COS(5.579 + 12566.152*L323/10)*L323^2)/10000000000</f>
        <v>0.988532921783201</v>
      </c>
      <c r="AE323" s="10" t="n">
        <f aca="false">2*959.63/AD323</f>
        <v>1941.52360301554</v>
      </c>
      <c r="AF323" s="0"/>
      <c r="AG323" s="0"/>
    </row>
    <row r="324" customFormat="false" ht="12.8" hidden="false" customHeight="false" outlineLevel="0" collapsed="false">
      <c r="D324" s="28" t="n">
        <f aca="false">K324-INT(275*E324/9)+IF($A$8="leap year",1,2)*INT((E324+9)/12)+30</f>
        <v>19</v>
      </c>
      <c r="E324" s="28" t="n">
        <f aca="false">IF(K324&lt;32,1,INT(9*(IF($A$8="leap year",1,2)+K324)/275+0.98))</f>
        <v>11</v>
      </c>
      <c r="F324" s="20" t="n">
        <f aca="false">ASIN(Y324)*180/PI()</f>
        <v>8.27722045810271</v>
      </c>
      <c r="G324" s="21" t="n">
        <f aca="false">F324+1.02/(TAN($A$10*(F324+10.3/(F324+5.11)))*60)</f>
        <v>8.38399199041633</v>
      </c>
      <c r="H324" s="21" t="n">
        <f aca="false">IF(X324&gt;180,AB324-180,AB324+180)</f>
        <v>225.626321911116</v>
      </c>
      <c r="I324" s="13" t="n">
        <f aca="false">IF(ABS(4*(N324-0.0057183-V324))&lt;20,4*(N324-0.0057183-V324),4*(N324-0.0057183-V324-360))</f>
        <v>14.5703577209755</v>
      </c>
      <c r="J324" s="29" t="n">
        <f aca="false">INT(365.25*(IF(E324&gt;2,$A$5,$A$5-1)+4716))+INT(30.6001*(IF(E324&lt;3,E324+12,E324)+1))+D324+$C$2/24+2-INT(IF(E324&gt;2,$A$5,$A$5-1)/100)+INT(INT(IF(E324&gt;2,$A$5,$A$5-1)/100)/4)-1524.5</f>
        <v>2459903.125</v>
      </c>
      <c r="K324" s="7" t="n">
        <v>323</v>
      </c>
      <c r="L324" s="30" t="n">
        <f aca="false">(J324-2451545)/36525</f>
        <v>0.228832991101985</v>
      </c>
      <c r="M324" s="6" t="n">
        <f aca="false">MOD(357.5291 + 35999.0503*L324 - 0.0001559*L324^2 - 0.00000048*L324^3,360)</f>
        <v>315.299448810425</v>
      </c>
      <c r="N324" s="6" t="n">
        <f aca="false">MOD(280.46645 + 36000.76983*L324 + 0.0003032*L324^2,360)</f>
        <v>238.630308049924</v>
      </c>
      <c r="O324" s="6" t="n">
        <f aca="false"> MOD((1.9146 - 0.004817*L324 - 0.000014*L324^2)*SIN(M324*$A$10) + (0.019993 - 0.000101*L324)*SIN(2*M324*$A$10) + 0.00029*SIN(3*M324*$A$10),360)</f>
        <v>358.633866229516</v>
      </c>
      <c r="P324" s="6" t="n">
        <f aca="false">MOD(N324+O324,360)</f>
        <v>237.26417427944</v>
      </c>
      <c r="Q324" s="31" t="n">
        <f aca="false">COS(P324*$A$10)</f>
        <v>-0.540766391986842</v>
      </c>
      <c r="R324" s="7" t="n">
        <f aca="false">COS((23.4393-46.815*L324/3600)*$A$10)*SIN(P324*$A$10)</f>
        <v>-0.771778296580542</v>
      </c>
      <c r="S324" s="7" t="n">
        <f aca="false">SIN((23.4393-46.815*L324/3600)*$A$10)*SIN(P324*$A$10)</f>
        <v>-0.33455936726502</v>
      </c>
      <c r="T324" s="31" t="n">
        <f aca="false">SQRT(1-S324^2)</f>
        <v>0.942374675898726</v>
      </c>
      <c r="U324" s="6" t="n">
        <f aca="false">ATAN(S324/T324)/$A$10</f>
        <v>-19.5457455301498</v>
      </c>
      <c r="V324" s="6" t="n">
        <f aca="false">IF(2*ATAN(R324/(Q324+T324))/$A$10&gt;0, 2*ATAN(R324/(Q324+T324))/$A$10, 2*ATAN(R324/(Q324+T324))/$A$10+360)</f>
        <v>234.98200031968</v>
      </c>
      <c r="W324" s="6" t="n">
        <f aca="false"> MOD(280.46061837 + 360.98564736629*(J324-2451545) + 0.000387933*L324^2 - L324^3/3871000010  + $B$7,360)</f>
        <v>283.624532056507</v>
      </c>
      <c r="X324" s="6" t="n">
        <f aca="false">IF(W324-V324&gt;0,W324-V324,W324-V324+360)</f>
        <v>48.6425317368268</v>
      </c>
      <c r="Y324" s="31" t="n">
        <f aca="false">SIN($A$10*$B$5)*SIN(U324*$A$10) +COS($A$10*$B$5)* COS(U324*$A$10)*COS(X324*$A$10)</f>
        <v>0.143962775909986</v>
      </c>
      <c r="Z324" s="6" t="n">
        <f aca="false">SIN($A$10*X324)</f>
        <v>0.750601767175344</v>
      </c>
      <c r="AA324" s="6" t="n">
        <f aca="false">COS($A$10*X324)*SIN($A$10*$B$5) - TAN($A$10*U324)*COS($A$10*$B$5)</f>
        <v>0.73436834864445</v>
      </c>
      <c r="AB324" s="6" t="n">
        <f aca="false">IF(OR(AND(Z324*AA324&gt;0), AND(Z324&lt;0,AA324&gt;0)), MOD(ATAN2(AA324,Z324)/$A$10+360,360),  ATAN2(AA324,Z324)/$A$10)</f>
        <v>45.6263219111155</v>
      </c>
      <c r="AC324" s="16" t="n">
        <f aca="false">P324-P323</f>
        <v>1.00882824242899</v>
      </c>
      <c r="AD324" s="17" t="n">
        <f aca="false">(100013989+1670700*COS(3.0984635 + 6283.07585*L324/10)+13956*COS(3.05525 + 12566.1517*L324/10)+3084*COS(5.1985 + 77713.7715*L324/10) +1628*COS(1.1739 + 5753.3849*L324/10)+1576*COS(2.8469 + 7860.4194*L324/10)+925*COS(5.453 + 11506.77*L324/10)+542*COS(4.564 + 3930.21*L324/10)+472*COS(3.661 + 5884.927*L324/10)+346*COS(0.964 + 5507.553*L324/10)+329*COS(5.9 + 5223.694*L324/10)+307*COS(0.299 + 5573.143*L324/10)+243*COS(4.273 + 11790.629*L324/10)+212*COS(5.847 + 1577.344*L324/10)+186*COS(5.022 + 10977.079*L324/10)+175*COS(3.012 + 18849.228*L324/10)+110*COS(5.055 + 5486.778*L324/10)+98*COS(0.89 + 6069.78*L324/10)+86*COS(5.69 + 15720.84*L324/10)+86*COS(1.27 + 161000.69*L324/10)+65*COS(0.27 + 17260.15*L324/10)+63*COS(0.92 + 529.69*L324/10)+57*COS(2.01 + 83996.85*L324/10)+56*COS(5.24 + 71430.7*L324/10)+49*COS(3.25 + 2544.31*L324/10)+47*COS(2.58 + 775.52*L324/10)+45*COS(5.54 + 9437.76*L324/10)+43*COS(6.01 + 6275.96*L324/10)+39*COS(5.36 + 4694*L324/10)+38*COS(2.39 + 8827.39*L324/10)+37*COS(0.83 + 19651.05*L324/10)+37*COS(4.9 + 12139.55*L324/10)+36*COS(1.67 + 12036.46*L324/10)+35*COS(1.84 + 2942.46*L324/10)+33*COS(0.24 + 7084.9*L324/10)+32*COS(0.18 + 5088.63*L324/10)+32*COS(1.78 + 398.15*L324/10)+28*COS(1.21 + 6286.6*L324/10)+28*COS(1.9 + 6279.55*L324/10)+26*COS(4.59 + 10447.39*L324/10) +24.6*COS(3.787 + 8429.241*L324/10)+23.6*COS(0.269 + 796.3*L324/10)+27.8*COS(1.899 + 6279.55*L324/10)+23.9*COS(4.996 + 5856.48*L324/10)+20.3*COS(4.653 + 2146.165*L324/10))/100000000 + (103019*COS(1.10749 + 6283.07585*L324/10) +1721*COS(1.0644 + 12566.1517*L324/10) +702*COS(3.142 + 0*L324/10) +32*COS(1.02 + 18849.23*L324/10) +31*COS(2.84 + 5507.55*L324/10) +25*COS(1.32 + 5223.69*L324/10) +18*COS(1.42 + 1577.34*L324/10) +10*COS(5.91 + 10977.08*L324/10) +9*COS(1.42 + 6275.96*L324/10) +9*COS(0.27 + 5486.78*L324/10))*L324/1000000000  + (4359*COS(5.7846 + 6283.0758*L324/10)*L324^2+124*COS(5.579 + 12566.152*L324/10)*L324^2)/10000000000</f>
        <v>0.988329645331313</v>
      </c>
      <c r="AE324" s="10" t="n">
        <f aca="false">2*959.63/AD324</f>
        <v>1941.92292932447</v>
      </c>
      <c r="AF324" s="0"/>
      <c r="AG324" s="0"/>
    </row>
    <row r="325" customFormat="false" ht="12.8" hidden="false" customHeight="false" outlineLevel="0" collapsed="false">
      <c r="D325" s="28" t="n">
        <f aca="false">K325-INT(275*E325/9)+IF($A$8="leap year",1,2)*INT((E325+9)/12)+30</f>
        <v>20</v>
      </c>
      <c r="E325" s="28" t="n">
        <f aca="false">IF(K325&lt;32,1,INT(9*(IF($A$8="leap year",1,2)+K325)/275+0.98))</f>
        <v>11</v>
      </c>
      <c r="F325" s="20" t="n">
        <f aca="false">ASIN(Y325)*180/PI()</f>
        <v>8.10555276965558</v>
      </c>
      <c r="G325" s="21" t="n">
        <f aca="false">F325+1.02/(TAN($A$10*(F325+10.3/(F325+5.11)))*60)</f>
        <v>8.21429953060711</v>
      </c>
      <c r="H325" s="21" t="n">
        <f aca="false">IF(X325&gt;180,AB325-180,AB325+180)</f>
        <v>225.465781811718</v>
      </c>
      <c r="I325" s="13" t="n">
        <f aca="false">IF(ABS(4*(N325-0.0057183-V325))&lt;20,4*(N325-0.0057183-V325),4*(N325-0.0057183-V325-360))</f>
        <v>14.3362173242285</v>
      </c>
      <c r="J325" s="29" t="n">
        <f aca="false">INT(365.25*(IF(E325&gt;2,$A$5,$A$5-1)+4716))+INT(30.6001*(IF(E325&lt;3,E325+12,E325)+1))+D325+$C$2/24+2-INT(IF(E325&gt;2,$A$5,$A$5-1)/100)+INT(INT(IF(E325&gt;2,$A$5,$A$5-1)/100)/4)-1524.5</f>
        <v>2459904.125</v>
      </c>
      <c r="K325" s="7" t="n">
        <v>324</v>
      </c>
      <c r="L325" s="30" t="n">
        <f aca="false">(J325-2451545)/36525</f>
        <v>0.228860369609856</v>
      </c>
      <c r="M325" s="6" t="n">
        <f aca="false">MOD(357.5291 + 35999.0503*L325 - 0.0001559*L325^2 - 0.00000048*L325^3,360)</f>
        <v>316.285049090468</v>
      </c>
      <c r="N325" s="6" t="n">
        <f aca="false">MOD(280.46645 + 36000.76983*L325 + 0.0003032*L325^2,360)</f>
        <v>239.615955413888</v>
      </c>
      <c r="O325" s="6" t="n">
        <f aca="false"> MOD((1.9146 - 0.004817*L325 - 0.000014*L325^2)*SIN(M325*$A$10) + (0.019993 - 0.000101*L325)*SIN(2*M325*$A$10) + 0.00029*SIN(3*M325*$A$10),360)</f>
        <v>358.657469561827</v>
      </c>
      <c r="P325" s="6" t="n">
        <f aca="false">MOD(N325+O325,360)</f>
        <v>238.273424975715</v>
      </c>
      <c r="Q325" s="31" t="n">
        <f aca="false">COS(P325*$A$10)</f>
        <v>-0.525866219167434</v>
      </c>
      <c r="R325" s="7" t="n">
        <f aca="false">COS((23.4393-46.815*L325/3600)*$A$10)*SIN(P325*$A$10)</f>
        <v>-0.780397754506946</v>
      </c>
      <c r="S325" s="7" t="n">
        <f aca="false">SIN((23.4393-46.815*L325/3600)*$A$10)*SIN(P325*$A$10)</f>
        <v>-0.33829582365005</v>
      </c>
      <c r="T325" s="31" t="n">
        <f aca="false">SQRT(1-S325^2)</f>
        <v>0.941039816214455</v>
      </c>
      <c r="U325" s="6" t="n">
        <f aca="false">ATAN(S325/T325)/$A$10</f>
        <v>-19.7730804064974</v>
      </c>
      <c r="V325" s="6" t="n">
        <f aca="false">IF(2*ATAN(R325/(Q325+T325))/$A$10&gt;0, 2*ATAN(R325/(Q325+T325))/$A$10, 2*ATAN(R325/(Q325+T325))/$A$10+360)</f>
        <v>236.026182782831</v>
      </c>
      <c r="W325" s="6" t="n">
        <f aca="false"> MOD(280.46061837 + 360.98564736629*(J325-2451545) + 0.000387933*L325^2 - L325^3/3871000010  + $B$7,360)</f>
        <v>284.610179427546</v>
      </c>
      <c r="X325" s="6" t="n">
        <f aca="false">IF(W325-V325&gt;0,W325-V325,W325-V325+360)</f>
        <v>48.5839966447142</v>
      </c>
      <c r="Y325" s="31" t="n">
        <f aca="false">SIN($A$10*$B$5)*SIN(U325*$A$10) +COS($A$10*$B$5)* COS(U325*$A$10)*COS(X325*$A$10)</f>
        <v>0.140997178540466</v>
      </c>
      <c r="Z325" s="6" t="n">
        <f aca="false">SIN($A$10*X325)</f>
        <v>0.74992632853513</v>
      </c>
      <c r="AA325" s="6" t="n">
        <f aca="false">COS($A$10*X325)*SIN($A$10*$B$5) - TAN($A$10*U325)*COS($A$10*$B$5)</f>
        <v>0.737831445054145</v>
      </c>
      <c r="AB325" s="6" t="n">
        <f aca="false">IF(OR(AND(Z325*AA325&gt;0), AND(Z325&lt;0,AA325&gt;0)), MOD(ATAN2(AA325,Z325)/$A$10+360,360),  ATAN2(AA325,Z325)/$A$10)</f>
        <v>45.4657818117182</v>
      </c>
      <c r="AC325" s="16" t="n">
        <f aca="false">P325-P324</f>
        <v>1.00925069627488</v>
      </c>
      <c r="AD325" s="17" t="n">
        <f aca="false">(100013989+1670700*COS(3.0984635 + 6283.07585*L325/10)+13956*COS(3.05525 + 12566.1517*L325/10)+3084*COS(5.1985 + 77713.7715*L325/10) +1628*COS(1.1739 + 5753.3849*L325/10)+1576*COS(2.8469 + 7860.4194*L325/10)+925*COS(5.453 + 11506.77*L325/10)+542*COS(4.564 + 3930.21*L325/10)+472*COS(3.661 + 5884.927*L325/10)+346*COS(0.964 + 5507.553*L325/10)+329*COS(5.9 + 5223.694*L325/10)+307*COS(0.299 + 5573.143*L325/10)+243*COS(4.273 + 11790.629*L325/10)+212*COS(5.847 + 1577.344*L325/10)+186*COS(5.022 + 10977.079*L325/10)+175*COS(3.012 + 18849.228*L325/10)+110*COS(5.055 + 5486.778*L325/10)+98*COS(0.89 + 6069.78*L325/10)+86*COS(5.69 + 15720.84*L325/10)+86*COS(1.27 + 161000.69*L325/10)+65*COS(0.27 + 17260.15*L325/10)+63*COS(0.92 + 529.69*L325/10)+57*COS(2.01 + 83996.85*L325/10)+56*COS(5.24 + 71430.7*L325/10)+49*COS(3.25 + 2544.31*L325/10)+47*COS(2.58 + 775.52*L325/10)+45*COS(5.54 + 9437.76*L325/10)+43*COS(6.01 + 6275.96*L325/10)+39*COS(5.36 + 4694*L325/10)+38*COS(2.39 + 8827.39*L325/10)+37*COS(0.83 + 19651.05*L325/10)+37*COS(4.9 + 12139.55*L325/10)+36*COS(1.67 + 12036.46*L325/10)+35*COS(1.84 + 2942.46*L325/10)+33*COS(0.24 + 7084.9*L325/10)+32*COS(0.18 + 5088.63*L325/10)+32*COS(1.78 + 398.15*L325/10)+28*COS(1.21 + 6286.6*L325/10)+28*COS(1.9 + 6279.55*L325/10)+26*COS(4.59 + 10447.39*L325/10) +24.6*COS(3.787 + 8429.241*L325/10)+23.6*COS(0.269 + 796.3*L325/10)+27.8*COS(1.899 + 6279.55*L325/10)+23.9*COS(4.996 + 5856.48*L325/10)+20.3*COS(4.653 + 2146.165*L325/10))/100000000 + (103019*COS(1.10749 + 6283.07585*L325/10) +1721*COS(1.0644 + 12566.1517*L325/10) +702*COS(3.142 + 0*L325/10) +32*COS(1.02 + 18849.23*L325/10) +31*COS(2.84 + 5507.55*L325/10) +25*COS(1.32 + 5223.69*L325/10) +18*COS(1.42 + 1577.34*L325/10) +10*COS(5.91 + 10977.08*L325/10) +9*COS(1.42 + 6275.96*L325/10) +9*COS(0.27 + 5486.78*L325/10))*L325/1000000000  + (4359*COS(5.7846 + 6283.0758*L325/10)*L325^2+124*COS(5.579 + 12566.152*L325/10)*L325^2)/10000000000</f>
        <v>0.988129104762597</v>
      </c>
      <c r="AE325" s="10" t="n">
        <f aca="false">2*959.63/AD325</f>
        <v>1942.31704212489</v>
      </c>
      <c r="AF325" s="0"/>
      <c r="AG325" s="0"/>
    </row>
    <row r="326" customFormat="false" ht="12.8" hidden="false" customHeight="false" outlineLevel="0" collapsed="false">
      <c r="D326" s="28" t="n">
        <f aca="false">K326-INT(275*E326/9)+IF($A$8="leap year",1,2)*INT((E326+9)/12)+30</f>
        <v>21</v>
      </c>
      <c r="E326" s="28" t="n">
        <f aca="false">IF(K326&lt;32,1,INT(9*(IF($A$8="leap year",1,2)+K326)/275+0.98))</f>
        <v>11</v>
      </c>
      <c r="F326" s="20" t="n">
        <f aca="false">ASIN(Y326)*180/PI()</f>
        <v>7.94050129686501</v>
      </c>
      <c r="G326" s="21" t="n">
        <f aca="false">F326+1.02/(TAN($A$10*(F326+10.3/(F326+5.11)))*60)</f>
        <v>8.05121239068271</v>
      </c>
      <c r="H326" s="21" t="n">
        <f aca="false">IF(X326&gt;180,AB326-180,AB326+180)</f>
        <v>225.305648633091</v>
      </c>
      <c r="I326" s="13" t="n">
        <f aca="false">IF(ABS(4*(N326-0.0057183-V326))&lt;20,4*(N326-0.0057183-V326),4*(N326-0.0057183-V326-360))</f>
        <v>14.0885783537838</v>
      </c>
      <c r="J326" s="29" t="n">
        <f aca="false">INT(365.25*(IF(E326&gt;2,$A$5,$A$5-1)+4716))+INT(30.6001*(IF(E326&lt;3,E326+12,E326)+1))+D326+$C$2/24+2-INT(IF(E326&gt;2,$A$5,$A$5-1)/100)+INT(INT(IF(E326&gt;2,$A$5,$A$5-1)/100)/4)-1524.5</f>
        <v>2459905.125</v>
      </c>
      <c r="K326" s="7" t="n">
        <v>325</v>
      </c>
      <c r="L326" s="30" t="n">
        <f aca="false">(J326-2451545)/36525</f>
        <v>0.228887748117728</v>
      </c>
      <c r="M326" s="6" t="n">
        <f aca="false">MOD(357.5291 + 35999.0503*L326 - 0.0001559*L326^2 - 0.00000048*L326^3,360)</f>
        <v>317.270649370512</v>
      </c>
      <c r="N326" s="6" t="n">
        <f aca="false">MOD(280.46645 + 36000.76983*L326 + 0.0003032*L326^2,360)</f>
        <v>240.601602777853</v>
      </c>
      <c r="O326" s="6" t="n">
        <f aca="false"> MOD((1.9146 - 0.004817*L326 - 0.000014*L326^2)*SIN(M326*$A$10) + (0.019993 - 0.000101*L326)*SIN(2*M326*$A$10) + 0.00029*SIN(3*M326*$A$10),360)</f>
        <v>358.681488370801</v>
      </c>
      <c r="P326" s="6" t="n">
        <f aca="false">MOD(N326+O326,360)</f>
        <v>239.283091148654</v>
      </c>
      <c r="Q326" s="31" t="n">
        <f aca="false">COS(P326*$A$10)</f>
        <v>-0.51079665108939</v>
      </c>
      <c r="R326" s="7" t="n">
        <f aca="false">COS((23.4393-46.815*L326/3600)*$A$10)*SIN(P326*$A$10)</f>
        <v>-0.788778475903453</v>
      </c>
      <c r="S326" s="7" t="n">
        <f aca="false">SIN((23.4393-46.815*L326/3600)*$A$10)*SIN(P326*$A$10)</f>
        <v>-0.341928789643823</v>
      </c>
      <c r="T326" s="31" t="n">
        <f aca="false">SQRT(1-S326^2)</f>
        <v>0.939725865778265</v>
      </c>
      <c r="U326" s="6" t="n">
        <f aca="false">ATAN(S326/T326)/$A$10</f>
        <v>-19.9944300000814</v>
      </c>
      <c r="V326" s="6" t="n">
        <f aca="false">IF(2*ATAN(R326/(Q326+T326))/$A$10&gt;0, 2*ATAN(R326/(Q326+T326))/$A$10, 2*ATAN(R326/(Q326+T326))/$A$10+360)</f>
        <v>237.073739889407</v>
      </c>
      <c r="W326" s="6" t="n">
        <f aca="false"> MOD(280.46061837 + 360.98564736629*(J326-2451545) + 0.000387933*L326^2 - L326^3/3871000010  + $B$7,360)</f>
        <v>285.59582679905</v>
      </c>
      <c r="X326" s="6" t="n">
        <f aca="false">IF(W326-V326&gt;0,W326-V326,W326-V326+360)</f>
        <v>48.5220869096427</v>
      </c>
      <c r="Y326" s="31" t="n">
        <f aca="false">SIN($A$10*$B$5)*SIN(U326*$A$10) +COS($A$10*$B$5)* COS(U326*$A$10)*COS(X326*$A$10)</f>
        <v>0.138144683941322</v>
      </c>
      <c r="Z326" s="6" t="n">
        <f aca="false">SIN($A$10*X326)</f>
        <v>0.749211098069662</v>
      </c>
      <c r="AA326" s="6" t="n">
        <f aca="false">COS($A$10*X326)*SIN($A$10*$B$5) - TAN($A$10*U326)*COS($A$10*$B$5)</f>
        <v>0.741259992823975</v>
      </c>
      <c r="AB326" s="6" t="n">
        <f aca="false">IF(OR(AND(Z326*AA326&gt;0), AND(Z326&lt;0,AA326&gt;0)), MOD(ATAN2(AA326,Z326)/$A$10+360,360),  ATAN2(AA326,Z326)/$A$10)</f>
        <v>45.3056486330912</v>
      </c>
      <c r="AC326" s="16" t="n">
        <f aca="false">P326-P325</f>
        <v>1.00966617293909</v>
      </c>
      <c r="AD326" s="17" t="n">
        <f aca="false">(100013989+1670700*COS(3.0984635 + 6283.07585*L326/10)+13956*COS(3.05525 + 12566.1517*L326/10)+3084*COS(5.1985 + 77713.7715*L326/10) +1628*COS(1.1739 + 5753.3849*L326/10)+1576*COS(2.8469 + 7860.4194*L326/10)+925*COS(5.453 + 11506.77*L326/10)+542*COS(4.564 + 3930.21*L326/10)+472*COS(3.661 + 5884.927*L326/10)+346*COS(0.964 + 5507.553*L326/10)+329*COS(5.9 + 5223.694*L326/10)+307*COS(0.299 + 5573.143*L326/10)+243*COS(4.273 + 11790.629*L326/10)+212*COS(5.847 + 1577.344*L326/10)+186*COS(5.022 + 10977.079*L326/10)+175*COS(3.012 + 18849.228*L326/10)+110*COS(5.055 + 5486.778*L326/10)+98*COS(0.89 + 6069.78*L326/10)+86*COS(5.69 + 15720.84*L326/10)+86*COS(1.27 + 161000.69*L326/10)+65*COS(0.27 + 17260.15*L326/10)+63*COS(0.92 + 529.69*L326/10)+57*COS(2.01 + 83996.85*L326/10)+56*COS(5.24 + 71430.7*L326/10)+49*COS(3.25 + 2544.31*L326/10)+47*COS(2.58 + 775.52*L326/10)+45*COS(5.54 + 9437.76*L326/10)+43*COS(6.01 + 6275.96*L326/10)+39*COS(5.36 + 4694*L326/10)+38*COS(2.39 + 8827.39*L326/10)+37*COS(0.83 + 19651.05*L326/10)+37*COS(4.9 + 12139.55*L326/10)+36*COS(1.67 + 12036.46*L326/10)+35*COS(1.84 + 2942.46*L326/10)+33*COS(0.24 + 7084.9*L326/10)+32*COS(0.18 + 5088.63*L326/10)+32*COS(1.78 + 398.15*L326/10)+28*COS(1.21 + 6286.6*L326/10)+28*COS(1.9 + 6279.55*L326/10)+26*COS(4.59 + 10447.39*L326/10) +24.6*COS(3.787 + 8429.241*L326/10)+23.6*COS(0.269 + 796.3*L326/10)+27.8*COS(1.899 + 6279.55*L326/10)+23.9*COS(4.996 + 5856.48*L326/10)+20.3*COS(4.653 + 2146.165*L326/10))/100000000 + (103019*COS(1.10749 + 6283.07585*L326/10) +1721*COS(1.0644 + 12566.1517*L326/10) +702*COS(3.142 + 0*L326/10) +32*COS(1.02 + 18849.23*L326/10) +31*COS(2.84 + 5507.55*L326/10) +25*COS(1.32 + 5223.69*L326/10) +18*COS(1.42 + 1577.34*L326/10) +10*COS(5.91 + 10977.08*L326/10) +9*COS(1.42 + 6275.96*L326/10) +9*COS(0.27 + 5486.78*L326/10))*L326/1000000000  + (4359*COS(5.7846 + 6283.0758*L326/10)*L326^2+124*COS(5.579 + 12566.152*L326/10)*L326^2)/10000000000</f>
        <v>0.987931123385773</v>
      </c>
      <c r="AE326" s="10" t="n">
        <f aca="false">2*959.63/AD326</f>
        <v>1942.70628242021</v>
      </c>
      <c r="AF326" s="0"/>
      <c r="AG326" s="0"/>
    </row>
    <row r="327" customFormat="false" ht="12.8" hidden="false" customHeight="false" outlineLevel="0" collapsed="false">
      <c r="D327" s="28" t="n">
        <f aca="false">K327-INT(275*E327/9)+IF($A$8="leap year",1,2)*INT((E327+9)/12)+30</f>
        <v>22</v>
      </c>
      <c r="E327" s="28" t="n">
        <f aca="false">IF(K327&lt;32,1,INT(9*(IF($A$8="leap year",1,2)+K327)/275+0.98))</f>
        <v>11</v>
      </c>
      <c r="F327" s="20" t="n">
        <f aca="false">ASIN(Y327)*180/PI()</f>
        <v>7.78212915498831</v>
      </c>
      <c r="G327" s="21" t="n">
        <f aca="false">F327+1.02/(TAN($A$10*(F327+10.3/(F327+5.11)))*60)</f>
        <v>7.8947881991885</v>
      </c>
      <c r="H327" s="21" t="n">
        <f aca="false">IF(X327&gt;180,AB327-180,AB327+180)</f>
        <v>225.146000320571</v>
      </c>
      <c r="I327" s="13" t="n">
        <f aca="false">IF(ABS(4*(N327-0.0057183-V327))&lt;20,4*(N327-0.0057183-V327),4*(N327-0.0057183-V327-360))</f>
        <v>13.8276059623712</v>
      </c>
      <c r="J327" s="29" t="n">
        <f aca="false">INT(365.25*(IF(E327&gt;2,$A$5,$A$5-1)+4716))+INT(30.6001*(IF(E327&lt;3,E327+12,E327)+1))+D327+$C$2/24+2-INT(IF(E327&gt;2,$A$5,$A$5-1)/100)+INT(INT(IF(E327&gt;2,$A$5,$A$5-1)/100)/4)-1524.5</f>
        <v>2459906.125</v>
      </c>
      <c r="K327" s="7" t="n">
        <v>326</v>
      </c>
      <c r="L327" s="30" t="n">
        <f aca="false">(J327-2451545)/36525</f>
        <v>0.228915126625599</v>
      </c>
      <c r="M327" s="6" t="n">
        <f aca="false">MOD(357.5291 + 35999.0503*L327 - 0.0001559*L327^2 - 0.00000048*L327^3,360)</f>
        <v>318.256249650554</v>
      </c>
      <c r="N327" s="6" t="n">
        <f aca="false">MOD(280.46645 + 36000.76983*L327 + 0.0003032*L327^2,360)</f>
        <v>241.587250141816</v>
      </c>
      <c r="O327" s="6" t="n">
        <f aca="false"> MOD((1.9146 - 0.004817*L327 - 0.000014*L327^2)*SIN(M327*$A$10) + (0.019993 - 0.000101*L327)*SIN(2*M327*$A$10) + 0.00029*SIN(3*M327*$A$10),360)</f>
        <v>358.705915533987</v>
      </c>
      <c r="P327" s="6" t="n">
        <f aca="false">MOD(N327+O327,360)</f>
        <v>240.293165675803</v>
      </c>
      <c r="Q327" s="31" t="n">
        <f aca="false">COS(P327*$A$10)</f>
        <v>-0.495562276542166</v>
      </c>
      <c r="R327" s="7" t="n">
        <f aca="false">COS((23.4393-46.815*L327/3600)*$A$10)*SIN(P327*$A$10)</f>
        <v>-0.796917501056093</v>
      </c>
      <c r="S327" s="7" t="n">
        <f aca="false">SIN((23.4393-46.815*L327/3600)*$A$10)*SIN(P327*$A$10)</f>
        <v>-0.345456982240708</v>
      </c>
      <c r="T327" s="31" t="n">
        <f aca="false">SQRT(1-S327^2)</f>
        <v>0.938434586650099</v>
      </c>
      <c r="U327" s="6" t="n">
        <f aca="false">ATAN(S327/T327)/$A$10</f>
        <v>-20.2096941507671</v>
      </c>
      <c r="V327" s="6" t="n">
        <f aca="false">IF(2*ATAN(R327/(Q327+T327))/$A$10&gt;0, 2*ATAN(R327/(Q327+T327))/$A$10, 2*ATAN(R327/(Q327+T327))/$A$10+360)</f>
        <v>238.124630351223</v>
      </c>
      <c r="W327" s="6" t="n">
        <f aca="false"> MOD(280.46061837 + 360.98564736629*(J327-2451545) + 0.000387933*L327^2 - L327^3/3871000010  + $B$7,360)</f>
        <v>286.581474170089</v>
      </c>
      <c r="X327" s="6" t="n">
        <f aca="false">IF(W327-V327&gt;0,W327-V327,W327-V327+360)</f>
        <v>48.4568438188654</v>
      </c>
      <c r="Y327" s="31" t="n">
        <f aca="false">SIN($A$10*$B$5)*SIN(U327*$A$10) +COS($A$10*$B$5)* COS(U327*$A$10)*COS(X327*$A$10)</f>
        <v>0.135406546547827</v>
      </c>
      <c r="Z327" s="6" t="n">
        <f aca="false">SIN($A$10*X327)</f>
        <v>0.748456411395955</v>
      </c>
      <c r="AA327" s="6" t="n">
        <f aca="false">COS($A$10*X327)*SIN($A$10*$B$5) - TAN($A$10*U327)*COS($A$10*$B$5)</f>
        <v>0.744651685559482</v>
      </c>
      <c r="AB327" s="6" t="n">
        <f aca="false">IF(OR(AND(Z327*AA327&gt;0), AND(Z327&lt;0,AA327&gt;0)), MOD(ATAN2(AA327,Z327)/$A$10+360,360),  ATAN2(AA327,Z327)/$A$10)</f>
        <v>45.1460003205708</v>
      </c>
      <c r="AC327" s="16" t="n">
        <f aca="false">P327-P326</f>
        <v>1.01007452714873</v>
      </c>
      <c r="AD327" s="17" t="n">
        <f aca="false">(100013989+1670700*COS(3.0984635 + 6283.07585*L327/10)+13956*COS(3.05525 + 12566.1517*L327/10)+3084*COS(5.1985 + 77713.7715*L327/10) +1628*COS(1.1739 + 5753.3849*L327/10)+1576*COS(2.8469 + 7860.4194*L327/10)+925*COS(5.453 + 11506.77*L327/10)+542*COS(4.564 + 3930.21*L327/10)+472*COS(3.661 + 5884.927*L327/10)+346*COS(0.964 + 5507.553*L327/10)+329*COS(5.9 + 5223.694*L327/10)+307*COS(0.299 + 5573.143*L327/10)+243*COS(4.273 + 11790.629*L327/10)+212*COS(5.847 + 1577.344*L327/10)+186*COS(5.022 + 10977.079*L327/10)+175*COS(3.012 + 18849.228*L327/10)+110*COS(5.055 + 5486.778*L327/10)+98*COS(0.89 + 6069.78*L327/10)+86*COS(5.69 + 15720.84*L327/10)+86*COS(1.27 + 161000.69*L327/10)+65*COS(0.27 + 17260.15*L327/10)+63*COS(0.92 + 529.69*L327/10)+57*COS(2.01 + 83996.85*L327/10)+56*COS(5.24 + 71430.7*L327/10)+49*COS(3.25 + 2544.31*L327/10)+47*COS(2.58 + 775.52*L327/10)+45*COS(5.54 + 9437.76*L327/10)+43*COS(6.01 + 6275.96*L327/10)+39*COS(5.36 + 4694*L327/10)+38*COS(2.39 + 8827.39*L327/10)+37*COS(0.83 + 19651.05*L327/10)+37*COS(4.9 + 12139.55*L327/10)+36*COS(1.67 + 12036.46*L327/10)+35*COS(1.84 + 2942.46*L327/10)+33*COS(0.24 + 7084.9*L327/10)+32*COS(0.18 + 5088.63*L327/10)+32*COS(1.78 + 398.15*L327/10)+28*COS(1.21 + 6286.6*L327/10)+28*COS(1.9 + 6279.55*L327/10)+26*COS(4.59 + 10447.39*L327/10) +24.6*COS(3.787 + 8429.241*L327/10)+23.6*COS(0.269 + 796.3*L327/10)+27.8*COS(1.899 + 6279.55*L327/10)+23.9*COS(4.996 + 5856.48*L327/10)+20.3*COS(4.653 + 2146.165*L327/10))/100000000 + (103019*COS(1.10749 + 6283.07585*L327/10) +1721*COS(1.0644 + 12566.1517*L327/10) +702*COS(3.142 + 0*L327/10) +32*COS(1.02 + 18849.23*L327/10) +31*COS(2.84 + 5507.55*L327/10) +25*COS(1.32 + 5223.69*L327/10) +18*COS(1.42 + 1577.34*L327/10) +10*COS(5.91 + 10977.08*L327/10) +9*COS(1.42 + 6275.96*L327/10) +9*COS(0.27 + 5486.78*L327/10))*L327/1000000000  + (4359*COS(5.7846 + 6283.0758*L327/10)*L327^2+124*COS(5.579 + 12566.152*L327/10)*L327^2)/10000000000</f>
        <v>0.987735552625048</v>
      </c>
      <c r="AE327" s="10" t="n">
        <f aca="false">2*959.63/AD327</f>
        <v>1943.09093653589</v>
      </c>
      <c r="AF327" s="0"/>
      <c r="AG327" s="0"/>
    </row>
    <row r="328" customFormat="false" ht="12.8" hidden="false" customHeight="false" outlineLevel="0" collapsed="false">
      <c r="D328" s="28" t="n">
        <f aca="false">K328-INT(275*E328/9)+IF($A$8="leap year",1,2)*INT((E328+9)/12)+30</f>
        <v>23</v>
      </c>
      <c r="E328" s="28" t="n">
        <f aca="false">IF(K328&lt;32,1,INT(9*(IF($A$8="leap year",1,2)+K328)/275+0.98))</f>
        <v>11</v>
      </c>
      <c r="F328" s="20" t="n">
        <f aca="false">ASIN(Y328)*180/PI()</f>
        <v>7.63049630854116</v>
      </c>
      <c r="G328" s="21" t="n">
        <f aca="false">F328+1.02/(TAN($A$10*(F328+10.3/(F328+5.11)))*60)</f>
        <v>7.74508112967218</v>
      </c>
      <c r="H328" s="21" t="n">
        <f aca="false">IF(X328&gt;180,AB328-180,AB328+180)</f>
        <v>224.986917165813</v>
      </c>
      <c r="I328" s="13" t="n">
        <f aca="false">IF(ABS(4*(N328-0.0057183-V328))&lt;20,4*(N328-0.0057183-V328),4*(N328-0.0057183-V328-360))</f>
        <v>13.5534842435627</v>
      </c>
      <c r="J328" s="29" t="n">
        <f aca="false">INT(365.25*(IF(E328&gt;2,$A$5,$A$5-1)+4716))+INT(30.6001*(IF(E328&lt;3,E328+12,E328)+1))+D328+$C$2/24+2-INT(IF(E328&gt;2,$A$5,$A$5-1)/100)+INT(INT(IF(E328&gt;2,$A$5,$A$5-1)/100)/4)-1524.5</f>
        <v>2459907.125</v>
      </c>
      <c r="K328" s="7" t="n">
        <v>327</v>
      </c>
      <c r="L328" s="30" t="n">
        <f aca="false">(J328-2451545)/36525</f>
        <v>0.22894250513347</v>
      </c>
      <c r="M328" s="6" t="n">
        <f aca="false">MOD(357.5291 + 35999.0503*L328 - 0.0001559*L328^2 - 0.00000048*L328^3,360)</f>
        <v>319.241849930595</v>
      </c>
      <c r="N328" s="6" t="n">
        <f aca="false">MOD(280.46645 + 36000.76983*L328 + 0.0003032*L328^2,360)</f>
        <v>242.572897505783</v>
      </c>
      <c r="O328" s="6" t="n">
        <f aca="false"> MOD((1.9146 - 0.004817*L328 - 0.000014*L328^2)*SIN(M328*$A$10) + (0.019993 - 0.000101*L328)*SIN(2*M328*$A$10) + 0.00029*SIN(3*M328*$A$10),360)</f>
        <v>358.730743785752</v>
      </c>
      <c r="P328" s="6" t="n">
        <f aca="false">MOD(N328+O328,360)</f>
        <v>241.303641291534</v>
      </c>
      <c r="Q328" s="31" t="n">
        <f aca="false">COS(P328*$A$10)</f>
        <v>-0.480167751618796</v>
      </c>
      <c r="R328" s="7" t="n">
        <f aca="false">COS((23.4393-46.815*L328/3600)*$A$10)*SIN(P328*$A$10)</f>
        <v>-0.804811945837323</v>
      </c>
      <c r="S328" s="7" t="n">
        <f aca="false">SIN((23.4393-46.815*L328/3600)*$A$10)*SIN(P328*$A$10)</f>
        <v>-0.348879151201233</v>
      </c>
      <c r="T328" s="31" t="n">
        <f aca="false">SQRT(1-S328^2)</f>
        <v>0.937167721305587</v>
      </c>
      <c r="U328" s="6" t="n">
        <f aca="false">ATAN(S328/T328)/$A$10</f>
        <v>-20.4187743164343</v>
      </c>
      <c r="V328" s="6" t="n">
        <f aca="false">IF(2*ATAN(R328/(Q328+T328))/$A$10&gt;0, 2*ATAN(R328/(Q328+T328))/$A$10, 2*ATAN(R328/(Q328+T328))/$A$10+360)</f>
        <v>239.178808144892</v>
      </c>
      <c r="W328" s="6" t="n">
        <f aca="false"> MOD(280.46061837 + 360.98564736629*(J328-2451545) + 0.000387933*L328^2 - L328^3/3871000010  + $B$7,360)</f>
        <v>287.567121541593</v>
      </c>
      <c r="X328" s="6" t="n">
        <f aca="false">IF(W328-V328&gt;0,W328-V328,W328-V328+360)</f>
        <v>48.3883133967012</v>
      </c>
      <c r="Y328" s="31" t="n">
        <f aca="false">SIN($A$10*$B$5)*SIN(U328*$A$10) +COS($A$10*$B$5)* COS(U328*$A$10)*COS(X328*$A$10)</f>
        <v>0.13278395686645</v>
      </c>
      <c r="Z328" s="6" t="n">
        <f aca="false">SIN($A$10*X328)</f>
        <v>0.747662654109549</v>
      </c>
      <c r="AA328" s="6" t="n">
        <f aca="false">COS($A$10*X328)*SIN($A$10*$B$5) - TAN($A$10*U328)*COS($A$10*$B$5)</f>
        <v>0.748004172483103</v>
      </c>
      <c r="AB328" s="6" t="n">
        <f aca="false">IF(OR(AND(Z328*AA328&gt;0), AND(Z328&lt;0,AA328&gt;0)), MOD(ATAN2(AA328,Z328)/$A$10+360,360),  ATAN2(AA328,Z328)/$A$10)</f>
        <v>44.9869171658134</v>
      </c>
      <c r="AC328" s="16" t="n">
        <f aca="false">P328-P327</f>
        <v>1.01047561573159</v>
      </c>
      <c r="AD328" s="17" t="n">
        <f aca="false">(100013989+1670700*COS(3.0984635 + 6283.07585*L328/10)+13956*COS(3.05525 + 12566.1517*L328/10)+3084*COS(5.1985 + 77713.7715*L328/10) +1628*COS(1.1739 + 5753.3849*L328/10)+1576*COS(2.8469 + 7860.4194*L328/10)+925*COS(5.453 + 11506.77*L328/10)+542*COS(4.564 + 3930.21*L328/10)+472*COS(3.661 + 5884.927*L328/10)+346*COS(0.964 + 5507.553*L328/10)+329*COS(5.9 + 5223.694*L328/10)+307*COS(0.299 + 5573.143*L328/10)+243*COS(4.273 + 11790.629*L328/10)+212*COS(5.847 + 1577.344*L328/10)+186*COS(5.022 + 10977.079*L328/10)+175*COS(3.012 + 18849.228*L328/10)+110*COS(5.055 + 5486.778*L328/10)+98*COS(0.89 + 6069.78*L328/10)+86*COS(5.69 + 15720.84*L328/10)+86*COS(1.27 + 161000.69*L328/10)+65*COS(0.27 + 17260.15*L328/10)+63*COS(0.92 + 529.69*L328/10)+57*COS(2.01 + 83996.85*L328/10)+56*COS(5.24 + 71430.7*L328/10)+49*COS(3.25 + 2544.31*L328/10)+47*COS(2.58 + 775.52*L328/10)+45*COS(5.54 + 9437.76*L328/10)+43*COS(6.01 + 6275.96*L328/10)+39*COS(5.36 + 4694*L328/10)+38*COS(2.39 + 8827.39*L328/10)+37*COS(0.83 + 19651.05*L328/10)+37*COS(4.9 + 12139.55*L328/10)+36*COS(1.67 + 12036.46*L328/10)+35*COS(1.84 + 2942.46*L328/10)+33*COS(0.24 + 7084.9*L328/10)+32*COS(0.18 + 5088.63*L328/10)+32*COS(1.78 + 398.15*L328/10)+28*COS(1.21 + 6286.6*L328/10)+28*COS(1.9 + 6279.55*L328/10)+26*COS(4.59 + 10447.39*L328/10) +24.6*COS(3.787 + 8429.241*L328/10)+23.6*COS(0.269 + 796.3*L328/10)+27.8*COS(1.899 + 6279.55*L328/10)+23.9*COS(4.996 + 5856.48*L328/10)+20.3*COS(4.653 + 2146.165*L328/10))/100000000 + (103019*COS(1.10749 + 6283.07585*L328/10) +1721*COS(1.0644 + 12566.1517*L328/10) +702*COS(3.142 + 0*L328/10) +32*COS(1.02 + 18849.23*L328/10) +31*COS(2.84 + 5507.55*L328/10) +25*COS(1.32 + 5223.69*L328/10) +18*COS(1.42 + 1577.34*L328/10) +10*COS(5.91 + 10977.08*L328/10) +9*COS(1.42 + 6275.96*L328/10) +9*COS(0.27 + 5486.78*L328/10))*L328/1000000000  + (4359*COS(5.7846 + 6283.0758*L328/10)*L328^2+124*COS(5.579 + 12566.152*L328/10)*L328^2)/10000000000</f>
        <v>0.987542290740389</v>
      </c>
      <c r="AE328" s="10" t="n">
        <f aca="false">2*959.63/AD328</f>
        <v>1943.47119915348</v>
      </c>
      <c r="AF328" s="0"/>
      <c r="AG328" s="0"/>
    </row>
    <row r="329" customFormat="false" ht="12.8" hidden="false" customHeight="false" outlineLevel="0" collapsed="false">
      <c r="D329" s="28" t="n">
        <f aca="false">K329-INT(275*E329/9)+IF($A$8="leap year",1,2)*INT((E329+9)/12)+30</f>
        <v>24</v>
      </c>
      <c r="E329" s="28" t="n">
        <f aca="false">IF(K329&lt;32,1,INT(9*(IF($A$8="leap year",1,2)+K329)/275+0.98))</f>
        <v>11</v>
      </c>
      <c r="F329" s="20" t="n">
        <f aca="false">ASIN(Y329)*180/PI()</f>
        <v>7.48565950950708</v>
      </c>
      <c r="G329" s="21" t="n">
        <f aca="false">F329+1.02/(TAN($A$10*(F329+10.3/(F329+5.11)))*60)</f>
        <v>7.60214186173535</v>
      </c>
      <c r="H329" s="21" t="n">
        <f aca="false">IF(X329&gt;180,AB329-180,AB329+180)</f>
        <v>224.828481721148</v>
      </c>
      <c r="I329" s="13" t="n">
        <f aca="false">IF(ABS(4*(N329-0.0057183-V329))&lt;20,4*(N329-0.0057183-V329),4*(N329-0.0057183-V329-360))</f>
        <v>13.2664162994071</v>
      </c>
      <c r="J329" s="29" t="n">
        <f aca="false">INT(365.25*(IF(E329&gt;2,$A$5,$A$5-1)+4716))+INT(30.6001*(IF(E329&lt;3,E329+12,E329)+1))+D329+$C$2/24+2-INT(IF(E329&gt;2,$A$5,$A$5-1)/100)+INT(INT(IF(E329&gt;2,$A$5,$A$5-1)/100)/4)-1524.5</f>
        <v>2459908.125</v>
      </c>
      <c r="K329" s="7" t="n">
        <v>328</v>
      </c>
      <c r="L329" s="30" t="n">
        <f aca="false">(J329-2451545)/36525</f>
        <v>0.228969883641342</v>
      </c>
      <c r="M329" s="6" t="n">
        <f aca="false">MOD(357.5291 + 35999.0503*L329 - 0.0001559*L329^2 - 0.00000048*L329^3,360)</f>
        <v>320.227450210637</v>
      </c>
      <c r="N329" s="6" t="n">
        <f aca="false">MOD(280.46645 + 36000.76983*L329 + 0.0003032*L329^2,360)</f>
        <v>243.558544869749</v>
      </c>
      <c r="O329" s="6" t="n">
        <f aca="false"> MOD((1.9146 - 0.004817*L329 - 0.000014*L329^2)*SIN(M329*$A$10) + (0.019993 - 0.000101*L329)*SIN(2*M329*$A$10) + 0.00029*SIN(3*M329*$A$10),360)</f>
        <v>358.755965719446</v>
      </c>
      <c r="P329" s="6" t="n">
        <f aca="false">MOD(N329+O329,360)</f>
        <v>242.314510589196</v>
      </c>
      <c r="Q329" s="31" t="n">
        <f aca="false">COS(P329*$A$10)</f>
        <v>-0.464617798192262</v>
      </c>
      <c r="R329" s="7" t="n">
        <f aca="false">COS((23.4393-46.815*L329/3600)*$A$10)*SIN(P329*$A$10)</f>
        <v>-0.812459003172392</v>
      </c>
      <c r="S329" s="7" t="n">
        <f aca="false">SIN((23.4393-46.815*L329/3600)*$A$10)*SIN(P329*$A$10)</f>
        <v>-0.352194079687744</v>
      </c>
      <c r="T329" s="31" t="n">
        <f aca="false">SQRT(1-S329^2)</f>
        <v>0.935926989798298</v>
      </c>
      <c r="U329" s="6" t="n">
        <f aca="false">ATAN(S329/T329)/$A$10</f>
        <v>-20.6215736861058</v>
      </c>
      <c r="V329" s="6" t="n">
        <f aca="false">IF(2*ATAN(R329/(Q329+T329))/$A$10&gt;0, 2*ATAN(R329/(Q329+T329))/$A$10, 2*ATAN(R329/(Q329+T329))/$A$10+360)</f>
        <v>240.236222494897</v>
      </c>
      <c r="W329" s="6" t="n">
        <f aca="false"> MOD(280.46061837 + 360.98564736629*(J329-2451545) + 0.000387933*L329^2 - L329^3/3871000010  + $B$7,360)</f>
        <v>288.552768912166</v>
      </c>
      <c r="X329" s="6" t="n">
        <f aca="false">IF(W329-V329&gt;0,W329-V329,W329-V329+360)</f>
        <v>48.3165464172688</v>
      </c>
      <c r="Y329" s="31" t="n">
        <f aca="false">SIN($A$10*$B$5)*SIN(U329*$A$10) +COS($A$10*$B$5)* COS(U329*$A$10)*COS(X329*$A$10)</f>
        <v>0.130278040613988</v>
      </c>
      <c r="Z329" s="6" t="n">
        <f aca="false">SIN($A$10*X329)</f>
        <v>0.746830262663546</v>
      </c>
      <c r="AA329" s="6" t="n">
        <f aca="false">COS($A$10*X329)*SIN($A$10*$B$5) - TAN($A$10*U329)*COS($A$10*$B$5)</f>
        <v>0.751315062020804</v>
      </c>
      <c r="AB329" s="6" t="n">
        <f aca="false">IF(OR(AND(Z329*AA329&gt;0), AND(Z329&lt;0,AA329&gt;0)), MOD(ATAN2(AA329,Z329)/$A$10+360,360),  ATAN2(AA329,Z329)/$A$10)</f>
        <v>44.828481721148</v>
      </c>
      <c r="AC329" s="16" t="n">
        <f aca="false">P329-P328</f>
        <v>1.01086929766132</v>
      </c>
      <c r="AD329" s="17" t="n">
        <f aca="false">(100013989+1670700*COS(3.0984635 + 6283.07585*L329/10)+13956*COS(3.05525 + 12566.1517*L329/10)+3084*COS(5.1985 + 77713.7715*L329/10) +1628*COS(1.1739 + 5753.3849*L329/10)+1576*COS(2.8469 + 7860.4194*L329/10)+925*COS(5.453 + 11506.77*L329/10)+542*COS(4.564 + 3930.21*L329/10)+472*COS(3.661 + 5884.927*L329/10)+346*COS(0.964 + 5507.553*L329/10)+329*COS(5.9 + 5223.694*L329/10)+307*COS(0.299 + 5573.143*L329/10)+243*COS(4.273 + 11790.629*L329/10)+212*COS(5.847 + 1577.344*L329/10)+186*COS(5.022 + 10977.079*L329/10)+175*COS(3.012 + 18849.228*L329/10)+110*COS(5.055 + 5486.778*L329/10)+98*COS(0.89 + 6069.78*L329/10)+86*COS(5.69 + 15720.84*L329/10)+86*COS(1.27 + 161000.69*L329/10)+65*COS(0.27 + 17260.15*L329/10)+63*COS(0.92 + 529.69*L329/10)+57*COS(2.01 + 83996.85*L329/10)+56*COS(5.24 + 71430.7*L329/10)+49*COS(3.25 + 2544.31*L329/10)+47*COS(2.58 + 775.52*L329/10)+45*COS(5.54 + 9437.76*L329/10)+43*COS(6.01 + 6275.96*L329/10)+39*COS(5.36 + 4694*L329/10)+38*COS(2.39 + 8827.39*L329/10)+37*COS(0.83 + 19651.05*L329/10)+37*COS(4.9 + 12139.55*L329/10)+36*COS(1.67 + 12036.46*L329/10)+35*COS(1.84 + 2942.46*L329/10)+33*COS(0.24 + 7084.9*L329/10)+32*COS(0.18 + 5088.63*L329/10)+32*COS(1.78 + 398.15*L329/10)+28*COS(1.21 + 6286.6*L329/10)+28*COS(1.9 + 6279.55*L329/10)+26*COS(4.59 + 10447.39*L329/10) +24.6*COS(3.787 + 8429.241*L329/10)+23.6*COS(0.269 + 796.3*L329/10)+27.8*COS(1.899 + 6279.55*L329/10)+23.9*COS(4.996 + 5856.48*L329/10)+20.3*COS(4.653 + 2146.165*L329/10))/100000000 + (103019*COS(1.10749 + 6283.07585*L329/10) +1721*COS(1.0644 + 12566.1517*L329/10) +702*COS(3.142 + 0*L329/10) +32*COS(1.02 + 18849.23*L329/10) +31*COS(2.84 + 5507.55*L329/10) +25*COS(1.32 + 5223.69*L329/10) +18*COS(1.42 + 1577.34*L329/10) +10*COS(5.91 + 10977.08*L329/10) +9*COS(1.42 + 6275.96*L329/10) +9*COS(0.27 + 5486.78*L329/10))*L329/1000000000  + (4359*COS(5.7846 + 6283.0758*L329/10)*L329^2+124*COS(5.579 + 12566.152*L329/10)*L329^2)/10000000000</f>
        <v>0.987351300667967</v>
      </c>
      <c r="AE329" s="10" t="n">
        <f aca="false">2*959.63/AD329</f>
        <v>1943.84713799594</v>
      </c>
      <c r="AF329" s="0"/>
      <c r="AG329" s="0"/>
    </row>
    <row r="330" customFormat="false" ht="12.8" hidden="false" customHeight="false" outlineLevel="0" collapsed="false">
      <c r="D330" s="28" t="n">
        <f aca="false">K330-INT(275*E330/9)+IF($A$8="leap year",1,2)*INT((E330+9)/12)+30</f>
        <v>25</v>
      </c>
      <c r="E330" s="28" t="n">
        <f aca="false">IF(K330&lt;32,1,INT(9*(IF($A$8="leap year",1,2)+K330)/275+0.98))</f>
        <v>11</v>
      </c>
      <c r="F330" s="20" t="n">
        <f aca="false">ASIN(Y330)*180/PI()</f>
        <v>7.34767223396843</v>
      </c>
      <c r="G330" s="21" t="n">
        <f aca="false">F330+1.02/(TAN($A$10*(F330+10.3/(F330+5.11)))*60)</f>
        <v>7.46601754638324</v>
      </c>
      <c r="H330" s="21" t="n">
        <f aca="false">IF(X330&gt;180,AB330-180,AB330+180)</f>
        <v>224.67077871661</v>
      </c>
      <c r="I330" s="13" t="n">
        <f aca="false">IF(ABS(4*(N330-0.0057183-V330))&lt;20,4*(N330-0.0057183-V330),4*(N330-0.0057183-V330-360))</f>
        <v>12.9666242667689</v>
      </c>
      <c r="J330" s="29" t="n">
        <f aca="false">INT(365.25*(IF(E330&gt;2,$A$5,$A$5-1)+4716))+INT(30.6001*(IF(E330&lt;3,E330+12,E330)+1))+D330+$C$2/24+2-INT(IF(E330&gt;2,$A$5,$A$5-1)/100)+INT(INT(IF(E330&gt;2,$A$5,$A$5-1)/100)/4)-1524.5</f>
        <v>2459909.125</v>
      </c>
      <c r="K330" s="7" t="n">
        <v>329</v>
      </c>
      <c r="L330" s="30" t="n">
        <f aca="false">(J330-2451545)/36525</f>
        <v>0.228997262149213</v>
      </c>
      <c r="M330" s="6" t="n">
        <f aca="false">MOD(357.5291 + 35999.0503*L330 - 0.0001559*L330^2 - 0.00000048*L330^3,360)</f>
        <v>321.21305049068</v>
      </c>
      <c r="N330" s="6" t="n">
        <f aca="false">MOD(280.46645 + 36000.76983*L330 + 0.0003032*L330^2,360)</f>
        <v>244.544192233714</v>
      </c>
      <c r="O330" s="6" t="n">
        <f aca="false"> MOD((1.9146 - 0.004817*L330 - 0.000014*L330^2)*SIN(M330*$A$10) + (0.019993 - 0.000101*L330)*SIN(2*M330*$A$10) + 0.00029*SIN(3*M330*$A$10),360)</f>
        <v>358.781573789638</v>
      </c>
      <c r="P330" s="6" t="n">
        <f aca="false">MOD(N330+O330,360)</f>
        <v>243.325766023352</v>
      </c>
      <c r="Q330" s="31" t="n">
        <f aca="false">COS(P330*$A$10)</f>
        <v>-0.448917202347312</v>
      </c>
      <c r="R330" s="7" t="n">
        <f aca="false">COS((23.4393-46.815*L330/3600)*$A$10)*SIN(P330*$A$10)</f>
        <v>-0.819855944479019</v>
      </c>
      <c r="S330" s="7" t="n">
        <f aca="false">SIN((23.4393-46.815*L330/3600)*$A$10)*SIN(P330*$A$10)</f>
        <v>-0.355400584888486</v>
      </c>
      <c r="T330" s="31" t="n">
        <f aca="false">SQRT(1-S330^2)</f>
        <v>0.934714086906217</v>
      </c>
      <c r="U330" s="6" t="n">
        <f aca="false">ATAN(S330/T330)/$A$10</f>
        <v>-20.8179972943994</v>
      </c>
      <c r="V330" s="6" t="n">
        <f aca="false">IF(2*ATAN(R330/(Q330+T330))/$A$10&gt;0, 2*ATAN(R330/(Q330+T330))/$A$10, 2*ATAN(R330/(Q330+T330))/$A$10+360)</f>
        <v>241.296817867022</v>
      </c>
      <c r="W330" s="6" t="n">
        <f aca="false"> MOD(280.46061837 + 360.98564736629*(J330-2451545) + 0.000387933*L330^2 - L330^3/3871000010  + $B$7,360)</f>
        <v>289.538416283205</v>
      </c>
      <c r="X330" s="6" t="n">
        <f aca="false">IF(W330-V330&gt;0,W330-V330,W330-V330+360)</f>
        <v>48.2415984161833</v>
      </c>
      <c r="Y330" s="31" t="n">
        <f aca="false">SIN($A$10*$B$5)*SIN(U330*$A$10) +COS($A$10*$B$5)* COS(U330*$A$10)*COS(X330*$A$10)</f>
        <v>0.127889857840842</v>
      </c>
      <c r="Z330" s="6" t="n">
        <f aca="false">SIN($A$10*X330)</f>
        <v>0.745959725283372</v>
      </c>
      <c r="AA330" s="6" t="n">
        <f aca="false">COS($A$10*X330)*SIN($A$10*$B$5) - TAN($A$10*U330)*COS($A$10*$B$5)</f>
        <v>0.754581925542433</v>
      </c>
      <c r="AB330" s="6" t="n">
        <f aca="false">IF(OR(AND(Z330*AA330&gt;0), AND(Z330&lt;0,AA330&gt;0)), MOD(ATAN2(AA330,Z330)/$A$10+360,360),  ATAN2(AA330,Z330)/$A$10)</f>
        <v>44.6707787166098</v>
      </c>
      <c r="AC330" s="16" t="n">
        <f aca="false">P330-P329</f>
        <v>1.01125543415594</v>
      </c>
      <c r="AD330" s="17" t="n">
        <f aca="false">(100013989+1670700*COS(3.0984635 + 6283.07585*L330/10)+13956*COS(3.05525 + 12566.1517*L330/10)+3084*COS(5.1985 + 77713.7715*L330/10) +1628*COS(1.1739 + 5753.3849*L330/10)+1576*COS(2.8469 + 7860.4194*L330/10)+925*COS(5.453 + 11506.77*L330/10)+542*COS(4.564 + 3930.21*L330/10)+472*COS(3.661 + 5884.927*L330/10)+346*COS(0.964 + 5507.553*L330/10)+329*COS(5.9 + 5223.694*L330/10)+307*COS(0.299 + 5573.143*L330/10)+243*COS(4.273 + 11790.629*L330/10)+212*COS(5.847 + 1577.344*L330/10)+186*COS(5.022 + 10977.079*L330/10)+175*COS(3.012 + 18849.228*L330/10)+110*COS(5.055 + 5486.778*L330/10)+98*COS(0.89 + 6069.78*L330/10)+86*COS(5.69 + 15720.84*L330/10)+86*COS(1.27 + 161000.69*L330/10)+65*COS(0.27 + 17260.15*L330/10)+63*COS(0.92 + 529.69*L330/10)+57*COS(2.01 + 83996.85*L330/10)+56*COS(5.24 + 71430.7*L330/10)+49*COS(3.25 + 2544.31*L330/10)+47*COS(2.58 + 775.52*L330/10)+45*COS(5.54 + 9437.76*L330/10)+43*COS(6.01 + 6275.96*L330/10)+39*COS(5.36 + 4694*L330/10)+38*COS(2.39 + 8827.39*L330/10)+37*COS(0.83 + 19651.05*L330/10)+37*COS(4.9 + 12139.55*L330/10)+36*COS(1.67 + 12036.46*L330/10)+35*COS(1.84 + 2942.46*L330/10)+33*COS(0.24 + 7084.9*L330/10)+32*COS(0.18 + 5088.63*L330/10)+32*COS(1.78 + 398.15*L330/10)+28*COS(1.21 + 6286.6*L330/10)+28*COS(1.9 + 6279.55*L330/10)+26*COS(4.59 + 10447.39*L330/10) +24.6*COS(3.787 + 8429.241*L330/10)+23.6*COS(0.269 + 796.3*L330/10)+27.8*COS(1.899 + 6279.55*L330/10)+23.9*COS(4.996 + 5856.48*L330/10)+20.3*COS(4.653 + 2146.165*L330/10))/100000000 + (103019*COS(1.10749 + 6283.07585*L330/10) +1721*COS(1.0644 + 12566.1517*L330/10) +702*COS(3.142 + 0*L330/10) +32*COS(1.02 + 18849.23*L330/10) +31*COS(2.84 + 5507.55*L330/10) +25*COS(1.32 + 5223.69*L330/10) +18*COS(1.42 + 1577.34*L330/10) +10*COS(5.91 + 10977.08*L330/10) +9*COS(1.42 + 6275.96*L330/10) +9*COS(0.27 + 5486.78*L330/10))*L330/1000000000  + (4359*COS(5.7846 + 6283.0758*L330/10)*L330^2+124*COS(5.579 + 12566.152*L330/10)*L330^2)/10000000000</f>
        <v>0.987162624173236</v>
      </c>
      <c r="AE330" s="10" t="n">
        <f aca="false">2*959.63/AD330</f>
        <v>1944.21866570101</v>
      </c>
      <c r="AF330" s="0"/>
      <c r="AG330" s="0"/>
    </row>
    <row r="331" customFormat="false" ht="12.8" hidden="false" customHeight="false" outlineLevel="0" collapsed="false">
      <c r="D331" s="28" t="n">
        <f aca="false">K331-INT(275*E331/9)+IF($A$8="leap year",1,2)*INT((E331+9)/12)+30</f>
        <v>26</v>
      </c>
      <c r="E331" s="28" t="n">
        <f aca="false">IF(K331&lt;32,1,INT(9*(IF($A$8="leap year",1,2)+K331)/275+0.98))</f>
        <v>11</v>
      </c>
      <c r="F331" s="20" t="n">
        <f aca="false">ASIN(Y331)*180/PI()</f>
        <v>7.21658462581998</v>
      </c>
      <c r="G331" s="21" t="n">
        <f aca="false">F331+1.02/(TAN($A$10*(F331+10.3/(F331+5.11)))*60)</f>
        <v>7.33675178436821</v>
      </c>
      <c r="H331" s="21" t="n">
        <f aca="false">IF(X331&gt;180,AB331-180,AB331+180)</f>
        <v>224.513894964399</v>
      </c>
      <c r="I331" s="13" t="n">
        <f aca="false">IF(ABS(4*(N331-0.0057183-V331))&lt;20,4*(N331-0.0057183-V331),4*(N331-0.0057183-V331-360))</f>
        <v>12.6543493004838</v>
      </c>
      <c r="J331" s="29" t="n">
        <f aca="false">INT(365.25*(IF(E331&gt;2,$A$5,$A$5-1)+4716))+INT(30.6001*(IF(E331&lt;3,E331+12,E331)+1))+D331+$C$2/24+2-INT(IF(E331&gt;2,$A$5,$A$5-1)/100)+INT(INT(IF(E331&gt;2,$A$5,$A$5-1)/100)/4)-1524.5</f>
        <v>2459910.125</v>
      </c>
      <c r="K331" s="7" t="n">
        <v>330</v>
      </c>
      <c r="L331" s="30" t="n">
        <f aca="false">(J331-2451545)/36525</f>
        <v>0.229024640657084</v>
      </c>
      <c r="M331" s="6" t="n">
        <f aca="false">MOD(357.5291 + 35999.0503*L331 - 0.0001559*L331^2 - 0.00000048*L331^3,360)</f>
        <v>322.198650770722</v>
      </c>
      <c r="N331" s="6" t="n">
        <f aca="false">MOD(280.46645 + 36000.76983*L331 + 0.0003032*L331^2,360)</f>
        <v>245.529839597681</v>
      </c>
      <c r="O331" s="6" t="n">
        <f aca="false"> MOD((1.9146 - 0.004817*L331 - 0.000014*L331^2)*SIN(M331*$A$10) + (0.019993 - 0.000101*L331)*SIN(2*M331*$A$10) + 0.00029*SIN(3*M331*$A$10),360)</f>
        <v>358.807560314412</v>
      </c>
      <c r="P331" s="6" t="n">
        <f aca="false">MOD(N331+O331,360)</f>
        <v>244.337399912093</v>
      </c>
      <c r="Q331" s="31" t="n">
        <f aca="false">COS(P331*$A$10)</f>
        <v>-0.433070812768801</v>
      </c>
      <c r="R331" s="7" t="n">
        <f aca="false">COS((23.4393-46.815*L331/3600)*$A$10)*SIN(P331*$A$10)</f>
        <v>-0.827000121078778</v>
      </c>
      <c r="S331" s="7" t="n">
        <f aca="false">SIN((23.4393-46.815*L331/3600)*$A$10)*SIN(P331*$A$10)</f>
        <v>-0.358497518629428</v>
      </c>
      <c r="T331" s="31" t="n">
        <f aca="false">SQRT(1-S331^2)</f>
        <v>0.933530679269055</v>
      </c>
      <c r="U331" s="6" t="n">
        <f aca="false">ATAN(S331/T331)/$A$10</f>
        <v>-21.0079521370111</v>
      </c>
      <c r="V331" s="6" t="n">
        <f aca="false">IF(2*ATAN(R331/(Q331+T331))/$A$10&gt;0, 2*ATAN(R331/(Q331+T331))/$A$10, 2*ATAN(R331/(Q331+T331))/$A$10+360)</f>
        <v>242.36053397256</v>
      </c>
      <c r="W331" s="6" t="n">
        <f aca="false"> MOD(280.46061837 + 360.98564736629*(J331-2451545) + 0.000387933*L331^2 - L331^3/3871000010  + $B$7,360)</f>
        <v>290.52406365471</v>
      </c>
      <c r="X331" s="6" t="n">
        <f aca="false">IF(W331-V331&gt;0,W331-V331,W331-V331+360)</f>
        <v>48.1635296821499</v>
      </c>
      <c r="Y331" s="31" t="n">
        <f aca="false">SIN($A$10*$B$5)*SIN(U331*$A$10) +COS($A$10*$B$5)* COS(U331*$A$10)*COS(X331*$A$10)</f>
        <v>0.125620402185959</v>
      </c>
      <c r="Z331" s="6" t="n">
        <f aca="false">SIN($A$10*X331)</f>
        <v>0.745051582692966</v>
      </c>
      <c r="AA331" s="6" t="n">
        <f aca="false">COS($A$10*X331)*SIN($A$10*$B$5) - TAN($A$10*U331)*COS($A$10*$B$5)</f>
        <v>0.757802301435121</v>
      </c>
      <c r="AB331" s="6" t="n">
        <f aca="false">IF(OR(AND(Z331*AA331&gt;0), AND(Z331&lt;0,AA331&gt;0)), MOD(ATAN2(AA331,Z331)/$A$10+360,360),  ATAN2(AA331,Z331)/$A$10)</f>
        <v>44.5138949643992</v>
      </c>
      <c r="AC331" s="16" t="n">
        <f aca="false">P331-P330</f>
        <v>1.01163388874102</v>
      </c>
      <c r="AD331" s="17" t="n">
        <f aca="false">(100013989+1670700*COS(3.0984635 + 6283.07585*L331/10)+13956*COS(3.05525 + 12566.1517*L331/10)+3084*COS(5.1985 + 77713.7715*L331/10) +1628*COS(1.1739 + 5753.3849*L331/10)+1576*COS(2.8469 + 7860.4194*L331/10)+925*COS(5.453 + 11506.77*L331/10)+542*COS(4.564 + 3930.21*L331/10)+472*COS(3.661 + 5884.927*L331/10)+346*COS(0.964 + 5507.553*L331/10)+329*COS(5.9 + 5223.694*L331/10)+307*COS(0.299 + 5573.143*L331/10)+243*COS(4.273 + 11790.629*L331/10)+212*COS(5.847 + 1577.344*L331/10)+186*COS(5.022 + 10977.079*L331/10)+175*COS(3.012 + 18849.228*L331/10)+110*COS(5.055 + 5486.778*L331/10)+98*COS(0.89 + 6069.78*L331/10)+86*COS(5.69 + 15720.84*L331/10)+86*COS(1.27 + 161000.69*L331/10)+65*COS(0.27 + 17260.15*L331/10)+63*COS(0.92 + 529.69*L331/10)+57*COS(2.01 + 83996.85*L331/10)+56*COS(5.24 + 71430.7*L331/10)+49*COS(3.25 + 2544.31*L331/10)+47*COS(2.58 + 775.52*L331/10)+45*COS(5.54 + 9437.76*L331/10)+43*COS(6.01 + 6275.96*L331/10)+39*COS(5.36 + 4694*L331/10)+38*COS(2.39 + 8827.39*L331/10)+37*COS(0.83 + 19651.05*L331/10)+37*COS(4.9 + 12139.55*L331/10)+36*COS(1.67 + 12036.46*L331/10)+35*COS(1.84 + 2942.46*L331/10)+33*COS(0.24 + 7084.9*L331/10)+32*COS(0.18 + 5088.63*L331/10)+32*COS(1.78 + 398.15*L331/10)+28*COS(1.21 + 6286.6*L331/10)+28*COS(1.9 + 6279.55*L331/10)+26*COS(4.59 + 10447.39*L331/10) +24.6*COS(3.787 + 8429.241*L331/10)+23.6*COS(0.269 + 796.3*L331/10)+27.8*COS(1.899 + 6279.55*L331/10)+23.9*COS(4.996 + 5856.48*L331/10)+20.3*COS(4.653 + 2146.165*L331/10))/100000000 + (103019*COS(1.10749 + 6283.07585*L331/10) +1721*COS(1.0644 + 12566.1517*L331/10) +702*COS(3.142 + 0*L331/10) +32*COS(1.02 + 18849.23*L331/10) +31*COS(2.84 + 5507.55*L331/10) +25*COS(1.32 + 5223.69*L331/10) +18*COS(1.42 + 1577.34*L331/10) +10*COS(5.91 + 10977.08*L331/10) +9*COS(1.42 + 6275.96*L331/10) +9*COS(0.27 + 5486.78*L331/10))*L331/1000000000  + (4359*COS(5.7846 + 6283.0758*L331/10)*L331^2+124*COS(5.579 + 12566.152*L331/10)*L331^2)/10000000000</f>
        <v>0.986976389815029</v>
      </c>
      <c r="AE331" s="10" t="n">
        <f aca="false">2*959.63/AD331</f>
        <v>1944.58552383375</v>
      </c>
      <c r="AF331" s="0"/>
      <c r="AG331" s="0"/>
    </row>
    <row r="332" customFormat="false" ht="12.8" hidden="false" customHeight="false" outlineLevel="0" collapsed="false">
      <c r="D332" s="28" t="n">
        <f aca="false">K332-INT(275*E332/9)+IF($A$8="leap year",1,2)*INT((E332+9)/12)+30</f>
        <v>27</v>
      </c>
      <c r="E332" s="28" t="n">
        <f aca="false">IF(K332&lt;32,1,INT(9*(IF($A$8="leap year",1,2)+K332)/275+0.98))</f>
        <v>11</v>
      </c>
      <c r="F332" s="20" t="n">
        <f aca="false">ASIN(Y332)*180/PI()</f>
        <v>7.09244344139128</v>
      </c>
      <c r="G332" s="21" t="n">
        <f aca="false">F332+1.02/(TAN($A$10*(F332+10.3/(F332+5.11)))*60)</f>
        <v>7.21438461145262</v>
      </c>
      <c r="H332" s="21" t="n">
        <f aca="false">IF(X332&gt;180,AB332-180,AB332+180)</f>
        <v>224.357919262485</v>
      </c>
      <c r="I332" s="13" t="n">
        <f aca="false">IF(ABS(4*(N332-0.0057183-V332))&lt;20,4*(N332-0.0057183-V332),4*(N332-0.0057183-V332-360))</f>
        <v>12.329851511576</v>
      </c>
      <c r="J332" s="29" t="n">
        <f aca="false">INT(365.25*(IF(E332&gt;2,$A$5,$A$5-1)+4716))+INT(30.6001*(IF(E332&lt;3,E332+12,E332)+1))+D332+$C$2/24+2-INT(IF(E332&gt;2,$A$5,$A$5-1)/100)+INT(INT(IF(E332&gt;2,$A$5,$A$5-1)/100)/4)-1524.5</f>
        <v>2459911.125</v>
      </c>
      <c r="K332" s="7" t="n">
        <v>331</v>
      </c>
      <c r="L332" s="30" t="n">
        <f aca="false">(J332-2451545)/36525</f>
        <v>0.229052019164956</v>
      </c>
      <c r="M332" s="6" t="n">
        <f aca="false">MOD(357.5291 + 35999.0503*L332 - 0.0001559*L332^2 - 0.00000048*L332^3,360)</f>
        <v>323.184251050765</v>
      </c>
      <c r="N332" s="6" t="n">
        <f aca="false">MOD(280.46645 + 36000.76983*L332 + 0.0003032*L332^2,360)</f>
        <v>246.515486961647</v>
      </c>
      <c r="O332" s="6" t="n">
        <f aca="false"> MOD((1.9146 - 0.004817*L332 - 0.000014*L332^2)*SIN(M332*$A$10) + (0.019993 - 0.000101*L332)*SIN(2*M332*$A$10) + 0.00029*SIN(3*M332*$A$10),360)</f>
        <v>358.833917477748</v>
      </c>
      <c r="P332" s="6" t="n">
        <f aca="false">MOD(N332+O332,360)</f>
        <v>245.349404439395</v>
      </c>
      <c r="Q332" s="31" t="n">
        <f aca="false">COS(P332*$A$10)</f>
        <v>-0.417083539087377</v>
      </c>
      <c r="R332" s="7" t="n">
        <f aca="false">COS((23.4393-46.815*L332/3600)*$A$10)*SIN(P332*$A$10)</f>
        <v>-0.833888965578877</v>
      </c>
      <c r="S332" s="7" t="n">
        <f aca="false">SIN((23.4393-46.815*L332/3600)*$A$10)*SIN(P332*$A$10)</f>
        <v>-0.36148376797325</v>
      </c>
      <c r="T332" s="31" t="n">
        <f aca="false">SQRT(1-S332^2)</f>
        <v>0.932378402523279</v>
      </c>
      <c r="U332" s="6" t="n">
        <f aca="false">ATAN(S332/T332)/$A$10</f>
        <v>-21.1913472869269</v>
      </c>
      <c r="V332" s="6" t="n">
        <f aca="false">IF(2*ATAN(R332/(Q332+T332))/$A$10&gt;0, 2*ATAN(R332/(Q332+T332))/$A$10, 2*ATAN(R332/(Q332+T332))/$A$10+360)</f>
        <v>243.427305783753</v>
      </c>
      <c r="W332" s="6" t="n">
        <f aca="false"> MOD(280.46061837 + 360.98564736629*(J332-2451545) + 0.000387933*L332^2 - L332^3/3871000010  + $B$7,360)</f>
        <v>291.509711025748</v>
      </c>
      <c r="X332" s="6" t="n">
        <f aca="false">IF(W332-V332&gt;0,W332-V332,W332-V332+360)</f>
        <v>48.0824052419952</v>
      </c>
      <c r="Y332" s="31" t="n">
        <f aca="false">SIN($A$10*$B$5)*SIN(U332*$A$10) +COS($A$10*$B$5)* COS(U332*$A$10)*COS(X332*$A$10)</f>
        <v>0.123470600154447</v>
      </c>
      <c r="Z332" s="6" t="n">
        <f aca="false">SIN($A$10*X332)</f>
        <v>0.744106428805129</v>
      </c>
      <c r="AA332" s="6" t="n">
        <f aca="false">COS($A$10*X332)*SIN($A$10*$B$5) - TAN($A$10*U332)*COS($A$10*$B$5)</f>
        <v>0.7609736993617</v>
      </c>
      <c r="AB332" s="6" t="n">
        <f aca="false">IF(OR(AND(Z332*AA332&gt;0), AND(Z332&lt;0,AA332&gt;0)), MOD(ATAN2(AA332,Z332)/$A$10+360,360),  ATAN2(AA332,Z332)/$A$10)</f>
        <v>44.3579192624848</v>
      </c>
      <c r="AC332" s="16" t="n">
        <f aca="false">P332-P331</f>
        <v>1.01200452730245</v>
      </c>
      <c r="AD332" s="17" t="n">
        <f aca="false">(100013989+1670700*COS(3.0984635 + 6283.07585*L332/10)+13956*COS(3.05525 + 12566.1517*L332/10)+3084*COS(5.1985 + 77713.7715*L332/10) +1628*COS(1.1739 + 5753.3849*L332/10)+1576*COS(2.8469 + 7860.4194*L332/10)+925*COS(5.453 + 11506.77*L332/10)+542*COS(4.564 + 3930.21*L332/10)+472*COS(3.661 + 5884.927*L332/10)+346*COS(0.964 + 5507.553*L332/10)+329*COS(5.9 + 5223.694*L332/10)+307*COS(0.299 + 5573.143*L332/10)+243*COS(4.273 + 11790.629*L332/10)+212*COS(5.847 + 1577.344*L332/10)+186*COS(5.022 + 10977.079*L332/10)+175*COS(3.012 + 18849.228*L332/10)+110*COS(5.055 + 5486.778*L332/10)+98*COS(0.89 + 6069.78*L332/10)+86*COS(5.69 + 15720.84*L332/10)+86*COS(1.27 + 161000.69*L332/10)+65*COS(0.27 + 17260.15*L332/10)+63*COS(0.92 + 529.69*L332/10)+57*COS(2.01 + 83996.85*L332/10)+56*COS(5.24 + 71430.7*L332/10)+49*COS(3.25 + 2544.31*L332/10)+47*COS(2.58 + 775.52*L332/10)+45*COS(5.54 + 9437.76*L332/10)+43*COS(6.01 + 6275.96*L332/10)+39*COS(5.36 + 4694*L332/10)+38*COS(2.39 + 8827.39*L332/10)+37*COS(0.83 + 19651.05*L332/10)+37*COS(4.9 + 12139.55*L332/10)+36*COS(1.67 + 12036.46*L332/10)+35*COS(1.84 + 2942.46*L332/10)+33*COS(0.24 + 7084.9*L332/10)+32*COS(0.18 + 5088.63*L332/10)+32*COS(1.78 + 398.15*L332/10)+28*COS(1.21 + 6286.6*L332/10)+28*COS(1.9 + 6279.55*L332/10)+26*COS(4.59 + 10447.39*L332/10) +24.6*COS(3.787 + 8429.241*L332/10)+23.6*COS(0.269 + 796.3*L332/10)+27.8*COS(1.899 + 6279.55*L332/10)+23.9*COS(4.996 + 5856.48*L332/10)+20.3*COS(4.653 + 2146.165*L332/10))/100000000 + (103019*COS(1.10749 + 6283.07585*L332/10) +1721*COS(1.0644 + 12566.1517*L332/10) +702*COS(3.142 + 0*L332/10) +32*COS(1.02 + 18849.23*L332/10) +31*COS(2.84 + 5507.55*L332/10) +25*COS(1.32 + 5223.69*L332/10) +18*COS(1.42 + 1577.34*L332/10) +10*COS(5.91 + 10977.08*L332/10) +9*COS(1.42 + 6275.96*L332/10) +9*COS(0.27 + 5486.78*L332/10))*L332/1000000000  + (4359*COS(5.7846 + 6283.0758*L332/10)*L332^2+124*COS(5.579 + 12566.152*L332/10)*L332^2)/10000000000</f>
        <v>0.986792812994031</v>
      </c>
      <c r="AE332" s="10" t="n">
        <f aca="false">2*959.63/AD332</f>
        <v>1944.94728247642</v>
      </c>
      <c r="AF332" s="0"/>
      <c r="AG332" s="0"/>
    </row>
    <row r="333" customFormat="false" ht="12.8" hidden="false" customHeight="false" outlineLevel="0" collapsed="false">
      <c r="D333" s="28" t="n">
        <f aca="false">K333-INT(275*E333/9)+IF($A$8="leap year",1,2)*INT((E333+9)/12)+30</f>
        <v>28</v>
      </c>
      <c r="E333" s="28" t="n">
        <f aca="false">IF(K333&lt;32,1,INT(9*(IF($A$8="leap year",1,2)+K333)/275+0.98))</f>
        <v>11</v>
      </c>
      <c r="F333" s="20" t="n">
        <f aca="false">ASIN(Y333)*180/PI()</f>
        <v>6.97529199625865</v>
      </c>
      <c r="G333" s="21" t="n">
        <f aca="false">F333+1.02/(TAN($A$10*(F333+10.3/(F333+5.11)))*60)</f>
        <v>7.09895249173992</v>
      </c>
      <c r="H333" s="21" t="n">
        <f aca="false">IF(X333&gt;180,AB333-180,AB333+180)</f>
        <v>224.202942295532</v>
      </c>
      <c r="I333" s="13" t="n">
        <f aca="false">IF(ABS(4*(N333-0.0057183-V333))&lt;20,4*(N333-0.0057183-V333),4*(N333-0.0057183-V333-360))</f>
        <v>11.9934098588894</v>
      </c>
      <c r="J333" s="29" t="n">
        <f aca="false">INT(365.25*(IF(E333&gt;2,$A$5,$A$5-1)+4716))+INT(30.6001*(IF(E333&lt;3,E333+12,E333)+1))+D333+$C$2/24+2-INT(IF(E333&gt;2,$A$5,$A$5-1)/100)+INT(INT(IF(E333&gt;2,$A$5,$A$5-1)/100)/4)-1524.5</f>
        <v>2459912.125</v>
      </c>
      <c r="K333" s="7" t="n">
        <v>332</v>
      </c>
      <c r="L333" s="30" t="n">
        <f aca="false">(J333-2451545)/36525</f>
        <v>0.229079397672827</v>
      </c>
      <c r="M333" s="6" t="n">
        <f aca="false">MOD(357.5291 + 35999.0503*L333 - 0.0001559*L333^2 - 0.00000048*L333^3,360)</f>
        <v>324.169851330806</v>
      </c>
      <c r="N333" s="6" t="n">
        <f aca="false">MOD(280.46645 + 36000.76983*L333 + 0.0003032*L333^2,360)</f>
        <v>247.501134325616</v>
      </c>
      <c r="O333" s="6" t="n">
        <f aca="false"> MOD((1.9146 - 0.004817*L333 - 0.000014*L333^2)*SIN(M333*$A$10) + (0.019993 - 0.000101*L333)*SIN(2*M333*$A$10) + 0.00029*SIN(3*M333*$A$10),360)</f>
        <v>358.860637331956</v>
      </c>
      <c r="P333" s="6" t="n">
        <f aca="false">MOD(N333+O333,360)</f>
        <v>246.361771657572</v>
      </c>
      <c r="Q333" s="31" t="n">
        <f aca="false">COS(P333*$A$10)</f>
        <v>-0.400960350182587</v>
      </c>
      <c r="R333" s="7" t="n">
        <f aca="false">COS((23.4393-46.815*L333/3600)*$A$10)*SIN(P333*$A$10)</f>
        <v>-0.840519993223335</v>
      </c>
      <c r="S333" s="7" t="n">
        <f aca="false">SIN((23.4393-46.815*L333/3600)*$A$10)*SIN(P333*$A$10)</f>
        <v>-0.364358255805056</v>
      </c>
      <c r="T333" s="31" t="n">
        <f aca="false">SQRT(1-S333^2)</f>
        <v>0.931258858442</v>
      </c>
      <c r="U333" s="6" t="n">
        <f aca="false">ATAN(S333/T333)/$A$10</f>
        <v>-21.368094011055</v>
      </c>
      <c r="V333" s="6" t="n">
        <f aca="false">IF(2*ATAN(R333/(Q333+T333))/$A$10&gt;0, 2*ATAN(R333/(Q333+T333))/$A$10, 2*ATAN(R333/(Q333+T333))/$A$10+360)</f>
        <v>244.497063560893</v>
      </c>
      <c r="W333" s="6" t="n">
        <f aca="false"> MOD(280.46061837 + 360.98564736629*(J333-2451545) + 0.000387933*L333^2 - L333^3/3871000010  + $B$7,360)</f>
        <v>292.495358397253</v>
      </c>
      <c r="X333" s="6" t="n">
        <f aca="false">IF(W333-V333&gt;0,W333-V333,W333-V333+360)</f>
        <v>47.9982948363597</v>
      </c>
      <c r="Y333" s="31" t="n">
        <f aca="false">SIN($A$10*$B$5)*SIN(U333*$A$10) +COS($A$10*$B$5)* COS(U333*$A$10)*COS(X333*$A$10)</f>
        <v>0.121441310437723</v>
      </c>
      <c r="Z333" s="6" t="n">
        <f aca="false">SIN($A$10*X333)</f>
        <v>0.743124911339804</v>
      </c>
      <c r="AA333" s="6" t="n">
        <f aca="false">COS($A$10*X333)*SIN($A$10*$B$5) - TAN($A$10*U333)*COS($A$10*$B$5)</f>
        <v>0.76409360471823</v>
      </c>
      <c r="AB333" s="6" t="n">
        <f aca="false">IF(OR(AND(Z333*AA333&gt;0), AND(Z333&lt;0,AA333&gt;0)), MOD(ATAN2(AA333,Z333)/$A$10+360,360),  ATAN2(AA333,Z333)/$A$10)</f>
        <v>44.2029422955321</v>
      </c>
      <c r="AC333" s="16" t="n">
        <f aca="false">P333-P332</f>
        <v>1.01236721817668</v>
      </c>
      <c r="AD333" s="17" t="n">
        <f aca="false">(100013989+1670700*COS(3.0984635 + 6283.07585*L333/10)+13956*COS(3.05525 + 12566.1517*L333/10)+3084*COS(5.1985 + 77713.7715*L333/10) +1628*COS(1.1739 + 5753.3849*L333/10)+1576*COS(2.8469 + 7860.4194*L333/10)+925*COS(5.453 + 11506.77*L333/10)+542*COS(4.564 + 3930.21*L333/10)+472*COS(3.661 + 5884.927*L333/10)+346*COS(0.964 + 5507.553*L333/10)+329*COS(5.9 + 5223.694*L333/10)+307*COS(0.299 + 5573.143*L333/10)+243*COS(4.273 + 11790.629*L333/10)+212*COS(5.847 + 1577.344*L333/10)+186*COS(5.022 + 10977.079*L333/10)+175*COS(3.012 + 18849.228*L333/10)+110*COS(5.055 + 5486.778*L333/10)+98*COS(0.89 + 6069.78*L333/10)+86*COS(5.69 + 15720.84*L333/10)+86*COS(1.27 + 161000.69*L333/10)+65*COS(0.27 + 17260.15*L333/10)+63*COS(0.92 + 529.69*L333/10)+57*COS(2.01 + 83996.85*L333/10)+56*COS(5.24 + 71430.7*L333/10)+49*COS(3.25 + 2544.31*L333/10)+47*COS(2.58 + 775.52*L333/10)+45*COS(5.54 + 9437.76*L333/10)+43*COS(6.01 + 6275.96*L333/10)+39*COS(5.36 + 4694*L333/10)+38*COS(2.39 + 8827.39*L333/10)+37*COS(0.83 + 19651.05*L333/10)+37*COS(4.9 + 12139.55*L333/10)+36*COS(1.67 + 12036.46*L333/10)+35*COS(1.84 + 2942.46*L333/10)+33*COS(0.24 + 7084.9*L333/10)+32*COS(0.18 + 5088.63*L333/10)+32*COS(1.78 + 398.15*L333/10)+28*COS(1.21 + 6286.6*L333/10)+28*COS(1.9 + 6279.55*L333/10)+26*COS(4.59 + 10447.39*L333/10) +24.6*COS(3.787 + 8429.241*L333/10)+23.6*COS(0.269 + 796.3*L333/10)+27.8*COS(1.899 + 6279.55*L333/10)+23.9*COS(4.996 + 5856.48*L333/10)+20.3*COS(4.653 + 2146.165*L333/10))/100000000 + (103019*COS(1.10749 + 6283.07585*L333/10) +1721*COS(1.0644 + 12566.1517*L333/10) +702*COS(3.142 + 0*L333/10) +32*COS(1.02 + 18849.23*L333/10) +31*COS(2.84 + 5507.55*L333/10) +25*COS(1.32 + 5223.69*L333/10) +18*COS(1.42 + 1577.34*L333/10) +10*COS(5.91 + 10977.08*L333/10) +9*COS(1.42 + 6275.96*L333/10) +9*COS(0.27 + 5486.78*L333/10))*L333/1000000000  + (4359*COS(5.7846 + 6283.0758*L333/10)*L333^2+124*COS(5.579 + 12566.152*L333/10)*L333^2)/10000000000</f>
        <v>0.986612187473116</v>
      </c>
      <c r="AE333" s="10" t="n">
        <f aca="false">2*959.63/AD333</f>
        <v>1945.30335664671</v>
      </c>
      <c r="AF333" s="0"/>
      <c r="AG333" s="0"/>
    </row>
    <row r="334" customFormat="false" ht="12.8" hidden="false" customHeight="false" outlineLevel="0" collapsed="false">
      <c r="D334" s="28" t="n">
        <f aca="false">K334-INT(275*E334/9)+IF($A$8="leap year",1,2)*INT((E334+9)/12)+30</f>
        <v>29</v>
      </c>
      <c r="E334" s="28" t="n">
        <f aca="false">IF(K334&lt;32,1,INT(9*(IF($A$8="leap year",1,2)+K334)/275+0.98))</f>
        <v>11</v>
      </c>
      <c r="F334" s="20" t="n">
        <f aca="false">ASIN(Y334)*180/PI()</f>
        <v>6.86517011859288</v>
      </c>
      <c r="G334" s="21" t="n">
        <f aca="false">F334+1.02/(TAN($A$10*(F334+10.3/(F334+5.11)))*60)</f>
        <v>6.99048832308387</v>
      </c>
      <c r="H334" s="21" t="n">
        <f aca="false">IF(X334&gt;180,AB334-180,AB334+180)</f>
        <v>224.049056525721</v>
      </c>
      <c r="I334" s="13" t="n">
        <f aca="false">IF(ABS(4*(N334-0.0057183-V334))&lt;20,4*(N334-0.0057183-V334),4*(N334-0.0057183-V334-360))</f>
        <v>11.6453219926979</v>
      </c>
      <c r="J334" s="29" t="n">
        <f aca="false">INT(365.25*(IF(E334&gt;2,$A$5,$A$5-1)+4716))+INT(30.6001*(IF(E334&lt;3,E334+12,E334)+1))+D334+$C$2/24+2-INT(IF(E334&gt;2,$A$5,$A$5-1)/100)+INT(INT(IF(E334&gt;2,$A$5,$A$5-1)/100)/4)-1524.5</f>
        <v>2459913.125</v>
      </c>
      <c r="K334" s="7" t="n">
        <v>333</v>
      </c>
      <c r="L334" s="30" t="n">
        <f aca="false">(J334-2451545)/36525</f>
        <v>0.229106776180698</v>
      </c>
      <c r="M334" s="6" t="n">
        <f aca="false">MOD(357.5291 + 35999.0503*L334 - 0.0001559*L334^2 - 0.00000048*L334^3,360)</f>
        <v>325.155451610844</v>
      </c>
      <c r="N334" s="6" t="n">
        <f aca="false">MOD(280.46645 + 36000.76983*L334 + 0.0003032*L334^2,360)</f>
        <v>248.486781689582</v>
      </c>
      <c r="O334" s="6" t="n">
        <f aca="false"> MOD((1.9146 - 0.004817*L334 - 0.000014*L334^2)*SIN(M334*$A$10) + (0.019993 - 0.000101*L334)*SIN(2*M334*$A$10) + 0.00029*SIN(3*M334*$A$10),360)</f>
        <v>358.887711800188</v>
      </c>
      <c r="P334" s="6" t="n">
        <f aca="false">MOD(N334+O334,360)</f>
        <v>247.37449348977</v>
      </c>
      <c r="Q334" s="31" t="n">
        <f aca="false">COS(P334*$A$10)</f>
        <v>-0.38470627244479</v>
      </c>
      <c r="R334" s="7" t="n">
        <f aca="false">COS((23.4393-46.815*L334/3600)*$A$10)*SIN(P334*$A$10)</f>
        <v>-0.846890803211986</v>
      </c>
      <c r="S334" s="7" t="n">
        <f aca="false">SIN((23.4393-46.815*L334/3600)*$A$10)*SIN(P334*$A$10)</f>
        <v>-0.367119941404158</v>
      </c>
      <c r="T334" s="31" t="n">
        <f aca="false">SQRT(1-S334^2)</f>
        <v>0.930173612087232</v>
      </c>
      <c r="U334" s="6" t="n">
        <f aca="false">ATAN(S334/T334)/$A$10</f>
        <v>-21.5381058869373</v>
      </c>
      <c r="V334" s="6" t="n">
        <f aca="false">IF(2*ATAN(R334/(Q334+T334))/$A$10&gt;0, 2*ATAN(R334/(Q334+T334))/$A$10, 2*ATAN(R334/(Q334+T334))/$A$10+360)</f>
        <v>245.569732891408</v>
      </c>
      <c r="W334" s="6" t="n">
        <f aca="false"> MOD(280.46061837 + 360.98564736629*(J334-2451545) + 0.000387933*L334^2 - L334^3/3871000010  + $B$7,360)</f>
        <v>293.481005767826</v>
      </c>
      <c r="X334" s="6" t="n">
        <f aca="false">IF(W334-V334&gt;0,W334-V334,W334-V334+360)</f>
        <v>47.9112728764183</v>
      </c>
      <c r="Y334" s="31" t="n">
        <f aca="false">SIN($A$10*$B$5)*SIN(U334*$A$10) +COS($A$10*$B$5)* COS(U334*$A$10)*COS(X334*$A$10)</f>
        <v>0.119533323349296</v>
      </c>
      <c r="Z334" s="6" t="n">
        <f aca="false">SIN($A$10*X334)</f>
        <v>0.74210773225304</v>
      </c>
      <c r="AA334" s="6" t="n">
        <f aca="false">COS($A$10*X334)*SIN($A$10*$B$5) - TAN($A$10*U334)*COS($A$10*$B$5)</f>
        <v>0.767159483371127</v>
      </c>
      <c r="AB334" s="6" t="n">
        <f aca="false">IF(OR(AND(Z334*AA334&gt;0), AND(Z334&lt;0,AA334&gt;0)), MOD(ATAN2(AA334,Z334)/$A$10+360,360),  ATAN2(AA334,Z334)/$A$10)</f>
        <v>44.0490565257214</v>
      </c>
      <c r="AC334" s="16" t="n">
        <f aca="false">P334-P333</f>
        <v>1.01272183219805</v>
      </c>
      <c r="AD334" s="17" t="n">
        <f aca="false">(100013989+1670700*COS(3.0984635 + 6283.07585*L334/10)+13956*COS(3.05525 + 12566.1517*L334/10)+3084*COS(5.1985 + 77713.7715*L334/10) +1628*COS(1.1739 + 5753.3849*L334/10)+1576*COS(2.8469 + 7860.4194*L334/10)+925*COS(5.453 + 11506.77*L334/10)+542*COS(4.564 + 3930.21*L334/10)+472*COS(3.661 + 5884.927*L334/10)+346*COS(0.964 + 5507.553*L334/10)+329*COS(5.9 + 5223.694*L334/10)+307*COS(0.299 + 5573.143*L334/10)+243*COS(4.273 + 11790.629*L334/10)+212*COS(5.847 + 1577.344*L334/10)+186*COS(5.022 + 10977.079*L334/10)+175*COS(3.012 + 18849.228*L334/10)+110*COS(5.055 + 5486.778*L334/10)+98*COS(0.89 + 6069.78*L334/10)+86*COS(5.69 + 15720.84*L334/10)+86*COS(1.27 + 161000.69*L334/10)+65*COS(0.27 + 17260.15*L334/10)+63*COS(0.92 + 529.69*L334/10)+57*COS(2.01 + 83996.85*L334/10)+56*COS(5.24 + 71430.7*L334/10)+49*COS(3.25 + 2544.31*L334/10)+47*COS(2.58 + 775.52*L334/10)+45*COS(5.54 + 9437.76*L334/10)+43*COS(6.01 + 6275.96*L334/10)+39*COS(5.36 + 4694*L334/10)+38*COS(2.39 + 8827.39*L334/10)+37*COS(0.83 + 19651.05*L334/10)+37*COS(4.9 + 12139.55*L334/10)+36*COS(1.67 + 12036.46*L334/10)+35*COS(1.84 + 2942.46*L334/10)+33*COS(0.24 + 7084.9*L334/10)+32*COS(0.18 + 5088.63*L334/10)+32*COS(1.78 + 398.15*L334/10)+28*COS(1.21 + 6286.6*L334/10)+28*COS(1.9 + 6279.55*L334/10)+26*COS(4.59 + 10447.39*L334/10) +24.6*COS(3.787 + 8429.241*L334/10)+23.6*COS(0.269 + 796.3*L334/10)+27.8*COS(1.899 + 6279.55*L334/10)+23.9*COS(4.996 + 5856.48*L334/10)+20.3*COS(4.653 + 2146.165*L334/10))/100000000 + (103019*COS(1.10749 + 6283.07585*L334/10) +1721*COS(1.0644 + 12566.1517*L334/10) +702*COS(3.142 + 0*L334/10) +32*COS(1.02 + 18849.23*L334/10) +31*COS(2.84 + 5507.55*L334/10) +25*COS(1.32 + 5223.69*L334/10) +18*COS(1.42 + 1577.34*L334/10) +10*COS(5.91 + 10977.08*L334/10) +9*COS(1.42 + 6275.96*L334/10) +9*COS(0.27 + 5486.78*L334/10))*L334/1000000000  + (4359*COS(5.7846 + 6283.0758*L334/10)*L334^2+124*COS(5.579 + 12566.152*L334/10)*L334^2)/10000000000</f>
        <v>0.986434869015332</v>
      </c>
      <c r="AE334" s="10" t="n">
        <f aca="false">2*959.63/AD334</f>
        <v>1945.65303831547</v>
      </c>
      <c r="AF334" s="0"/>
      <c r="AG334" s="0"/>
    </row>
    <row r="335" customFormat="false" ht="12.8" hidden="false" customHeight="false" outlineLevel="0" collapsed="false">
      <c r="D335" s="28" t="n">
        <f aca="false">K335-INT(275*E335/9)+IF($A$8="leap year",1,2)*INT((E335+9)/12)+30</f>
        <v>30</v>
      </c>
      <c r="E335" s="28" t="n">
        <f aca="false">IF(K335&lt;32,1,INT(9*(IF($A$8="leap year",1,2)+K335)/275+0.98))</f>
        <v>11</v>
      </c>
      <c r="F335" s="20" t="n">
        <f aca="false">ASIN(Y335)*180/PI()</f>
        <v>6.76211410169447</v>
      </c>
      <c r="G335" s="21" t="n">
        <f aca="false">F335+1.02/(TAN($A$10*(F335+10.3/(F335+5.11)))*60)</f>
        <v>6.88902144689674</v>
      </c>
      <c r="H335" s="21" t="n">
        <f aca="false">IF(X335&gt;180,AB335-180,AB335+180)</f>
        <v>223.896356087418</v>
      </c>
      <c r="I335" s="13" t="n">
        <f aca="false">IF(ABS(4*(N335-0.0057183-V335))&lt;20,4*(N335-0.0057183-V335),4*(N335-0.0057183-V335-360))</f>
        <v>11.2859040489873</v>
      </c>
      <c r="J335" s="29" t="n">
        <f aca="false">INT(365.25*(IF(E335&gt;2,$A$5,$A$5-1)+4716))+INT(30.6001*(IF(E335&lt;3,E335+12,E335)+1))+D335+$C$2/24+2-INT(IF(E335&gt;2,$A$5,$A$5-1)/100)+INT(INT(IF(E335&gt;2,$A$5,$A$5-1)/100)/4)-1524.5</f>
        <v>2459914.125</v>
      </c>
      <c r="K335" s="7" t="n">
        <v>334</v>
      </c>
      <c r="L335" s="30" t="n">
        <f aca="false">(J335-2451545)/36525</f>
        <v>0.229134154688569</v>
      </c>
      <c r="M335" s="6" t="n">
        <f aca="false">MOD(357.5291 + 35999.0503*L335 - 0.0001559*L335^2 - 0.00000048*L335^3,360)</f>
        <v>326.141051890885</v>
      </c>
      <c r="N335" s="6" t="n">
        <f aca="false">MOD(280.46645 + 36000.76983*L335 + 0.0003032*L335^2,360)</f>
        <v>249.472429053551</v>
      </c>
      <c r="O335" s="6" t="n">
        <f aca="false"> MOD((1.9146 - 0.004817*L335 - 0.000014*L335^2)*SIN(M335*$A$10) + (0.019993 - 0.000101*L335)*SIN(2*M335*$A$10) + 0.00029*SIN(3*M335*$A$10),360)</f>
        <v>358.915132679009</v>
      </c>
      <c r="P335" s="6" t="n">
        <f aca="false">MOD(N335+O335,360)</f>
        <v>248.387561732559</v>
      </c>
      <c r="Q335" s="31" t="n">
        <f aca="false">COS(P335*$A$10)</f>
        <v>-0.368326387995981</v>
      </c>
      <c r="R335" s="7" t="n">
        <f aca="false">COS((23.4393-46.815*L335/3600)*$A$10)*SIN(P335*$A$10)</f>
        <v>-0.852999079986396</v>
      </c>
      <c r="S335" s="7" t="n">
        <f aca="false">SIN((23.4393-46.815*L335/3600)*$A$10)*SIN(P335*$A$10)</f>
        <v>-0.369767821001499</v>
      </c>
      <c r="T335" s="31" t="n">
        <f aca="false">SQRT(1-S335^2)</f>
        <v>0.929124188982185</v>
      </c>
      <c r="U335" s="6" t="n">
        <f aca="false">ATAN(S335/T335)/$A$10</f>
        <v>-21.7012989192041</v>
      </c>
      <c r="V335" s="6" t="n">
        <f aca="false">IF(2*ATAN(R335/(Q335+T335))/$A$10&gt;0, 2*ATAN(R335/(Q335+T335))/$A$10, 2*ATAN(R335/(Q335+T335))/$A$10+360)</f>
        <v>246.645234741304</v>
      </c>
      <c r="W335" s="6" t="n">
        <f aca="false"> MOD(280.46061837 + 360.98564736629*(J335-2451545) + 0.000387933*L335^2 - L335^3/3871000010  + $B$7,360)</f>
        <v>294.46665313933</v>
      </c>
      <c r="X335" s="6" t="n">
        <f aca="false">IF(W335-V335&gt;0,W335-V335,W335-V335+360)</f>
        <v>47.8214183980268</v>
      </c>
      <c r="Y335" s="31" t="n">
        <f aca="false">SIN($A$10*$B$5)*SIN(U335*$A$10) +COS($A$10*$B$5)* COS(U335*$A$10)*COS(X335*$A$10)</f>
        <v>0.117747360246819</v>
      </c>
      <c r="Z335" s="6" t="n">
        <f aca="false">SIN($A$10*X335)</f>
        <v>0.741055648162598</v>
      </c>
      <c r="AA335" s="6" t="n">
        <f aca="false">COS($A$10*X335)*SIN($A$10*$B$5) - TAN($A$10*U335)*COS($A$10*$B$5)</f>
        <v>0.770168786494309</v>
      </c>
      <c r="AB335" s="6" t="n">
        <f aca="false">IF(OR(AND(Z335*AA335&gt;0), AND(Z335&lt;0,AA335&gt;0)), MOD(ATAN2(AA335,Z335)/$A$10+360,360),  ATAN2(AA335,Z335)/$A$10)</f>
        <v>43.8963560874181</v>
      </c>
      <c r="AC335" s="16" t="n">
        <f aca="false">P335-P334</f>
        <v>1.01306824278947</v>
      </c>
      <c r="AD335" s="17" t="n">
        <f aca="false">(100013989+1670700*COS(3.0984635 + 6283.07585*L335/10)+13956*COS(3.05525 + 12566.1517*L335/10)+3084*COS(5.1985 + 77713.7715*L335/10) +1628*COS(1.1739 + 5753.3849*L335/10)+1576*COS(2.8469 + 7860.4194*L335/10)+925*COS(5.453 + 11506.77*L335/10)+542*COS(4.564 + 3930.21*L335/10)+472*COS(3.661 + 5884.927*L335/10)+346*COS(0.964 + 5507.553*L335/10)+329*COS(5.9 + 5223.694*L335/10)+307*COS(0.299 + 5573.143*L335/10)+243*COS(4.273 + 11790.629*L335/10)+212*COS(5.847 + 1577.344*L335/10)+186*COS(5.022 + 10977.079*L335/10)+175*COS(3.012 + 18849.228*L335/10)+110*COS(5.055 + 5486.778*L335/10)+98*COS(0.89 + 6069.78*L335/10)+86*COS(5.69 + 15720.84*L335/10)+86*COS(1.27 + 161000.69*L335/10)+65*COS(0.27 + 17260.15*L335/10)+63*COS(0.92 + 529.69*L335/10)+57*COS(2.01 + 83996.85*L335/10)+56*COS(5.24 + 71430.7*L335/10)+49*COS(3.25 + 2544.31*L335/10)+47*COS(2.58 + 775.52*L335/10)+45*COS(5.54 + 9437.76*L335/10)+43*COS(6.01 + 6275.96*L335/10)+39*COS(5.36 + 4694*L335/10)+38*COS(2.39 + 8827.39*L335/10)+37*COS(0.83 + 19651.05*L335/10)+37*COS(4.9 + 12139.55*L335/10)+36*COS(1.67 + 12036.46*L335/10)+35*COS(1.84 + 2942.46*L335/10)+33*COS(0.24 + 7084.9*L335/10)+32*COS(0.18 + 5088.63*L335/10)+32*COS(1.78 + 398.15*L335/10)+28*COS(1.21 + 6286.6*L335/10)+28*COS(1.9 + 6279.55*L335/10)+26*COS(4.59 + 10447.39*L335/10) +24.6*COS(3.787 + 8429.241*L335/10)+23.6*COS(0.269 + 796.3*L335/10)+27.8*COS(1.899 + 6279.55*L335/10)+23.9*COS(4.996 + 5856.48*L335/10)+20.3*COS(4.653 + 2146.165*L335/10))/100000000 + (103019*COS(1.10749 + 6283.07585*L335/10) +1721*COS(1.0644 + 12566.1517*L335/10) +702*COS(3.142 + 0*L335/10) +32*COS(1.02 + 18849.23*L335/10) +31*COS(2.84 + 5507.55*L335/10) +25*COS(1.32 + 5223.69*L335/10) +18*COS(1.42 + 1577.34*L335/10) +10*COS(5.91 + 10977.08*L335/10) +9*COS(1.42 + 6275.96*L335/10) +9*COS(0.27 + 5486.78*L335/10))*L335/1000000000  + (4359*COS(5.7846 + 6283.0758*L335/10)*L335^2+124*COS(5.579 + 12566.152*L335/10)*L335^2)/10000000000</f>
        <v>0.98626125296384</v>
      </c>
      <c r="AE335" s="10" t="n">
        <f aca="false">2*959.63/AD335</f>
        <v>1945.99554046393</v>
      </c>
      <c r="AF335" s="0"/>
      <c r="AG335" s="0"/>
    </row>
    <row r="336" customFormat="false" ht="12.8" hidden="false" customHeight="false" outlineLevel="0" collapsed="false">
      <c r="D336" s="28" t="n">
        <f aca="false">K336-INT(275*E336/9)+IF($A$8="leap year",1,2)*INT((E336+9)/12)+30</f>
        <v>1</v>
      </c>
      <c r="E336" s="28" t="n">
        <f aca="false">IF(K336&lt;32,1,INT(9*(IF($A$8="leap year",1,2)+K336)/275+0.98))</f>
        <v>12</v>
      </c>
      <c r="F336" s="20" t="n">
        <f aca="false">ASIN(Y336)*180/PI()</f>
        <v>6.66615666567334</v>
      </c>
      <c r="G336" s="21" t="n">
        <f aca="false">F336+1.02/(TAN($A$10*(F336+10.3/(F336+5.11)))*60)</f>
        <v>6.7945776715585</v>
      </c>
      <c r="H336" s="21" t="n">
        <f aca="false">IF(X336&gt;180,AB336-180,AB336+180)</f>
        <v>223.744936667965</v>
      </c>
      <c r="I336" s="13" t="n">
        <f aca="false">IF(ABS(4*(N336-0.0057183-V336))&lt;20,4*(N336-0.0057183-V336),4*(N336-0.0057183-V336-360))</f>
        <v>10.9154903933555</v>
      </c>
      <c r="J336" s="29" t="n">
        <f aca="false">INT(365.25*(IF(E336&gt;2,$A$5,$A$5-1)+4716))+INT(30.6001*(IF(E336&lt;3,E336+12,E336)+1))+D336+$C$2/24+2-INT(IF(E336&gt;2,$A$5,$A$5-1)/100)+INT(INT(IF(E336&gt;2,$A$5,$A$5-1)/100)/4)-1524.5</f>
        <v>2459915.125</v>
      </c>
      <c r="K336" s="7" t="n">
        <v>335</v>
      </c>
      <c r="L336" s="30" t="n">
        <f aca="false">(J336-2451545)/36525</f>
        <v>0.229161533196441</v>
      </c>
      <c r="M336" s="6" t="n">
        <f aca="false">MOD(357.5291 + 35999.0503*L336 - 0.0001559*L336^2 - 0.00000048*L336^3,360)</f>
        <v>327.126652170926</v>
      </c>
      <c r="N336" s="6" t="n">
        <f aca="false">MOD(280.46645 + 36000.76983*L336 + 0.0003032*L336^2,360)</f>
        <v>250.458076417519</v>
      </c>
      <c r="O336" s="6" t="n">
        <f aca="false"> MOD((1.9146 - 0.004817*L336 - 0.000014*L336^2)*SIN(M336*$A$10) + (0.019993 - 0.000101*L336)*SIN(2*M336*$A$10) + 0.00029*SIN(3*M336*$A$10),360)</f>
        <v>358.942891641041</v>
      </c>
      <c r="P336" s="6" t="n">
        <f aca="false">MOD(N336+O336,360)</f>
        <v>249.40096805856</v>
      </c>
      <c r="Q336" s="31" t="n">
        <f aca="false">COS(P336*$A$10)</f>
        <v>-0.351825832871151</v>
      </c>
      <c r="R336" s="7" t="n">
        <f aca="false">COS((23.4393-46.815*L336/3600)*$A$10)*SIN(P336*$A$10)</f>
        <v>-0.858842594481115</v>
      </c>
      <c r="S336" s="7" t="n">
        <f aca="false">SIN((23.4393-46.815*L336/3600)*$A$10)*SIN(P336*$A$10)</f>
        <v>-0.372300928322061</v>
      </c>
      <c r="T336" s="31" t="n">
        <f aca="false">SQRT(1-S336^2)</f>
        <v>0.9281120723116</v>
      </c>
      <c r="U336" s="6" t="n">
        <f aca="false">ATAN(S336/T336)/$A$10</f>
        <v>-21.8575916554055</v>
      </c>
      <c r="V336" s="6" t="n">
        <f aca="false">IF(2*ATAN(R336/(Q336+T336))/$A$10&gt;0, 2*ATAN(R336/(Q336+T336))/$A$10, 2*ATAN(R336/(Q336+T336))/$A$10+360)</f>
        <v>247.72348551918</v>
      </c>
      <c r="W336" s="6" t="n">
        <f aca="false"> MOD(280.46061837 + 360.98564736629*(J336-2451545) + 0.000387933*L336^2 - L336^3/3871000010  + $B$7,360)</f>
        <v>295.452300510369</v>
      </c>
      <c r="X336" s="6" t="n">
        <f aca="false">IF(W336-V336&gt;0,W336-V336,W336-V336+360)</f>
        <v>47.7288149911892</v>
      </c>
      <c r="Y336" s="31" t="n">
        <f aca="false">SIN($A$10*$B$5)*SIN(U336*$A$10) +COS($A$10*$B$5)* COS(U336*$A$10)*COS(X336*$A$10)</f>
        <v>0.116084073110816</v>
      </c>
      <c r="Z336" s="6" t="n">
        <f aca="false">SIN($A$10*X336)</f>
        <v>0.73996947050644</v>
      </c>
      <c r="AA336" s="6" t="n">
        <f aca="false">COS($A$10*X336)*SIN($A$10*$B$5) - TAN($A$10*U336)*COS($A$10*$B$5)</f>
        <v>0.773118955708143</v>
      </c>
      <c r="AB336" s="6" t="n">
        <f aca="false">IF(OR(AND(Z336*AA336&gt;0), AND(Z336&lt;0,AA336&gt;0)), MOD(ATAN2(AA336,Z336)/$A$10+360,360),  ATAN2(AA336,Z336)/$A$10)</f>
        <v>43.7449366679646</v>
      </c>
      <c r="AC336" s="16" t="n">
        <f aca="false">P336-P335</f>
        <v>1.01340632600022</v>
      </c>
      <c r="AD336" s="17" t="n">
        <f aca="false">(100013989+1670700*COS(3.0984635 + 6283.07585*L336/10)+13956*COS(3.05525 + 12566.1517*L336/10)+3084*COS(5.1985 + 77713.7715*L336/10) +1628*COS(1.1739 + 5753.3849*L336/10)+1576*COS(2.8469 + 7860.4194*L336/10)+925*COS(5.453 + 11506.77*L336/10)+542*COS(4.564 + 3930.21*L336/10)+472*COS(3.661 + 5884.927*L336/10)+346*COS(0.964 + 5507.553*L336/10)+329*COS(5.9 + 5223.694*L336/10)+307*COS(0.299 + 5573.143*L336/10)+243*COS(4.273 + 11790.629*L336/10)+212*COS(5.847 + 1577.344*L336/10)+186*COS(5.022 + 10977.079*L336/10)+175*COS(3.012 + 18849.228*L336/10)+110*COS(5.055 + 5486.778*L336/10)+98*COS(0.89 + 6069.78*L336/10)+86*COS(5.69 + 15720.84*L336/10)+86*COS(1.27 + 161000.69*L336/10)+65*COS(0.27 + 17260.15*L336/10)+63*COS(0.92 + 529.69*L336/10)+57*COS(2.01 + 83996.85*L336/10)+56*COS(5.24 + 71430.7*L336/10)+49*COS(3.25 + 2544.31*L336/10)+47*COS(2.58 + 775.52*L336/10)+45*COS(5.54 + 9437.76*L336/10)+43*COS(6.01 + 6275.96*L336/10)+39*COS(5.36 + 4694*L336/10)+38*COS(2.39 + 8827.39*L336/10)+37*COS(0.83 + 19651.05*L336/10)+37*COS(4.9 + 12139.55*L336/10)+36*COS(1.67 + 12036.46*L336/10)+35*COS(1.84 + 2942.46*L336/10)+33*COS(0.24 + 7084.9*L336/10)+32*COS(0.18 + 5088.63*L336/10)+32*COS(1.78 + 398.15*L336/10)+28*COS(1.21 + 6286.6*L336/10)+28*COS(1.9 + 6279.55*L336/10)+26*COS(4.59 + 10447.39*L336/10) +24.6*COS(3.787 + 8429.241*L336/10)+23.6*COS(0.269 + 796.3*L336/10)+27.8*COS(1.899 + 6279.55*L336/10)+23.9*COS(4.996 + 5856.48*L336/10)+20.3*COS(4.653 + 2146.165*L336/10))/100000000 + (103019*COS(1.10749 + 6283.07585*L336/10) +1721*COS(1.0644 + 12566.1517*L336/10) +702*COS(3.142 + 0*L336/10) +32*COS(1.02 + 18849.23*L336/10) +31*COS(2.84 + 5507.55*L336/10) +25*COS(1.32 + 5223.69*L336/10) +18*COS(1.42 + 1577.34*L336/10) +10*COS(5.91 + 10977.08*L336/10) +9*COS(1.42 + 6275.96*L336/10) +9*COS(0.27 + 5486.78*L336/10))*L336/1000000000  + (4359*COS(5.7846 + 6283.0758*L336/10)*L336^2+124*COS(5.579 + 12566.152*L336/10)*L336^2)/10000000000</f>
        <v>0.986091748476277</v>
      </c>
      <c r="AE336" s="10" t="n">
        <f aca="false">2*959.63/AD336</f>
        <v>1946.33004785373</v>
      </c>
      <c r="AF336" s="0"/>
      <c r="AG336" s="0"/>
    </row>
    <row r="337" customFormat="false" ht="12.8" hidden="false" customHeight="false" outlineLevel="0" collapsed="false">
      <c r="D337" s="28" t="n">
        <f aca="false">K337-INT(275*E337/9)+IF($A$8="leap year",1,2)*INT((E337+9)/12)+30</f>
        <v>2</v>
      </c>
      <c r="E337" s="28" t="n">
        <f aca="false">IF(K337&lt;32,1,INT(9*(IF($A$8="leap year",1,2)+K337)/275+0.98))</f>
        <v>12</v>
      </c>
      <c r="F337" s="20" t="n">
        <f aca="false">ASIN(Y337)*180/PI()</f>
        <v>6.57732691760279</v>
      </c>
      <c r="G337" s="21" t="n">
        <f aca="false">F337+1.02/(TAN($A$10*(F337+10.3/(F337+5.11)))*60)</f>
        <v>6.7071792981412</v>
      </c>
      <c r="H337" s="21" t="n">
        <f aca="false">IF(X337&gt;180,AB337-180,AB337+180)</f>
        <v>223.594895394697</v>
      </c>
      <c r="I337" s="13" t="n">
        <f aca="false">IF(ABS(4*(N337-0.0057183-V337))&lt;20,4*(N337-0.0057183-V337),4*(N337-0.0057183-V337-360))</f>
        <v>10.534433313647</v>
      </c>
      <c r="J337" s="29" t="n">
        <f aca="false">INT(365.25*(IF(E337&gt;2,$A$5,$A$5-1)+4716))+INT(30.6001*(IF(E337&lt;3,E337+12,E337)+1))+D337+$C$2/24+2-INT(IF(E337&gt;2,$A$5,$A$5-1)/100)+INT(INT(IF(E337&gt;2,$A$5,$A$5-1)/100)/4)-1524.5</f>
        <v>2459916.125</v>
      </c>
      <c r="K337" s="7" t="n">
        <v>336</v>
      </c>
      <c r="L337" s="30" t="n">
        <f aca="false">(J337-2451545)/36525</f>
        <v>0.229188911704312</v>
      </c>
      <c r="M337" s="6" t="n">
        <f aca="false">MOD(357.5291 + 35999.0503*L337 - 0.0001559*L337^2 - 0.00000048*L337^3,360)</f>
        <v>328.112252450965</v>
      </c>
      <c r="N337" s="6" t="n">
        <f aca="false">MOD(280.46645 + 36000.76983*L337 + 0.0003032*L337^2,360)</f>
        <v>251.443723781487</v>
      </c>
      <c r="O337" s="6" t="n">
        <f aca="false"> MOD((1.9146 - 0.004817*L337 - 0.000014*L337^2)*SIN(M337*$A$10) + (0.019993 - 0.000101*L337)*SIN(2*M337*$A$10) + 0.00029*SIN(3*M337*$A$10),360)</f>
        <v>358.970980237664</v>
      </c>
      <c r="P337" s="6" t="n">
        <f aca="false">MOD(N337+O337,360)</f>
        <v>250.414704019152</v>
      </c>
      <c r="Q337" s="31" t="n">
        <f aca="false">COS(P337*$A$10)</f>
        <v>-0.335209795160326</v>
      </c>
      <c r="R337" s="7" t="n">
        <f aca="false">COS((23.4393-46.815*L337/3600)*$A$10)*SIN(P337*$A$10)</f>
        <v>-0.864419205339382</v>
      </c>
      <c r="S337" s="7" t="n">
        <f aca="false">SIN((23.4393-46.815*L337/3600)*$A$10)*SIN(P337*$A$10)</f>
        <v>-0.37471833511186</v>
      </c>
      <c r="T337" s="31" t="n">
        <f aca="false">SQRT(1-S337^2)</f>
        <v>0.927138700158178</v>
      </c>
      <c r="U337" s="6" t="n">
        <f aca="false">ATAN(S337/T337)/$A$10</f>
        <v>-22.0069053008597</v>
      </c>
      <c r="V337" s="6" t="n">
        <f aca="false">IF(2*ATAN(R337/(Q337+T337))/$A$10&gt;0, 2*ATAN(R337/(Q337+T337))/$A$10, 2*ATAN(R337/(Q337+T337))/$A$10+360)</f>
        <v>248.804397153076</v>
      </c>
      <c r="W337" s="6" t="n">
        <f aca="false"> MOD(280.46061837 + 360.98564736629*(J337-2451545) + 0.000387933*L337^2 - L337^3/3871000010  + $B$7,360)</f>
        <v>296.437947881874</v>
      </c>
      <c r="X337" s="6" t="n">
        <f aca="false">IF(W337-V337&gt;0,W337-V337,W337-V337+360)</f>
        <v>47.6335507287982</v>
      </c>
      <c r="Y337" s="31" t="n">
        <f aca="false">SIN($A$10*$B$5)*SIN(U337*$A$10) +COS($A$10*$B$5)* COS(U337*$A$10)*COS(X337*$A$10)</f>
        <v>0.114544044093264</v>
      </c>
      <c r="Z337" s="6" t="n">
        <f aca="false">SIN($A$10*X337)</f>
        <v>0.73885006570803</v>
      </c>
      <c r="AA337" s="6" t="n">
        <f aca="false">COS($A$10*X337)*SIN($A$10*$B$5) - TAN($A$10*U337)*COS($A$10*$B$5)</f>
        <v>0.776007428263598</v>
      </c>
      <c r="AB337" s="6" t="n">
        <f aca="false">IF(OR(AND(Z337*AA337&gt;0), AND(Z337&lt;0,AA337&gt;0)), MOD(ATAN2(AA337,Z337)/$A$10+360,360),  ATAN2(AA337,Z337)/$A$10)</f>
        <v>43.5948953946975</v>
      </c>
      <c r="AC337" s="16" t="n">
        <f aca="false">P337-P336</f>
        <v>1.01373596059216</v>
      </c>
      <c r="AD337" s="17" t="n">
        <f aca="false">(100013989+1670700*COS(3.0984635 + 6283.07585*L337/10)+13956*COS(3.05525 + 12566.1517*L337/10)+3084*COS(5.1985 + 77713.7715*L337/10) +1628*COS(1.1739 + 5753.3849*L337/10)+1576*COS(2.8469 + 7860.4194*L337/10)+925*COS(5.453 + 11506.77*L337/10)+542*COS(4.564 + 3930.21*L337/10)+472*COS(3.661 + 5884.927*L337/10)+346*COS(0.964 + 5507.553*L337/10)+329*COS(5.9 + 5223.694*L337/10)+307*COS(0.299 + 5573.143*L337/10)+243*COS(4.273 + 11790.629*L337/10)+212*COS(5.847 + 1577.344*L337/10)+186*COS(5.022 + 10977.079*L337/10)+175*COS(3.012 + 18849.228*L337/10)+110*COS(5.055 + 5486.778*L337/10)+98*COS(0.89 + 6069.78*L337/10)+86*COS(5.69 + 15720.84*L337/10)+86*COS(1.27 + 161000.69*L337/10)+65*COS(0.27 + 17260.15*L337/10)+63*COS(0.92 + 529.69*L337/10)+57*COS(2.01 + 83996.85*L337/10)+56*COS(5.24 + 71430.7*L337/10)+49*COS(3.25 + 2544.31*L337/10)+47*COS(2.58 + 775.52*L337/10)+45*COS(5.54 + 9437.76*L337/10)+43*COS(6.01 + 6275.96*L337/10)+39*COS(5.36 + 4694*L337/10)+38*COS(2.39 + 8827.39*L337/10)+37*COS(0.83 + 19651.05*L337/10)+37*COS(4.9 + 12139.55*L337/10)+36*COS(1.67 + 12036.46*L337/10)+35*COS(1.84 + 2942.46*L337/10)+33*COS(0.24 + 7084.9*L337/10)+32*COS(0.18 + 5088.63*L337/10)+32*COS(1.78 + 398.15*L337/10)+28*COS(1.21 + 6286.6*L337/10)+28*COS(1.9 + 6279.55*L337/10)+26*COS(4.59 + 10447.39*L337/10) +24.6*COS(3.787 + 8429.241*L337/10)+23.6*COS(0.269 + 796.3*L337/10)+27.8*COS(1.899 + 6279.55*L337/10)+23.9*COS(4.996 + 5856.48*L337/10)+20.3*COS(4.653 + 2146.165*L337/10))/100000000 + (103019*COS(1.10749 + 6283.07585*L337/10) +1721*COS(1.0644 + 12566.1517*L337/10) +702*COS(3.142 + 0*L337/10) +32*COS(1.02 + 18849.23*L337/10) +31*COS(2.84 + 5507.55*L337/10) +25*COS(1.32 + 5223.69*L337/10) +18*COS(1.42 + 1577.34*L337/10) +10*COS(5.91 + 10977.08*L337/10) +9*COS(1.42 + 6275.96*L337/10) +9*COS(0.27 + 5486.78*L337/10))*L337/1000000000  + (4359*COS(5.7846 + 6283.0758*L337/10)*L337^2+124*COS(5.579 + 12566.152*L337/10)*L337^2)/10000000000</f>
        <v>0.985926752566176</v>
      </c>
      <c r="AE337" s="10" t="n">
        <f aca="false">2*959.63/AD337</f>
        <v>1946.65576829571</v>
      </c>
      <c r="AF337" s="0"/>
      <c r="AG337" s="0"/>
    </row>
    <row r="338" customFormat="false" ht="12.8" hidden="false" customHeight="false" outlineLevel="0" collapsed="false">
      <c r="D338" s="28" t="n">
        <f aca="false">K338-INT(275*E338/9)+IF($A$8="leap year",1,2)*INT((E338+9)/12)+30</f>
        <v>3</v>
      </c>
      <c r="E338" s="28" t="n">
        <f aca="false">IF(K338&lt;32,1,INT(9*(IF($A$8="leap year",1,2)+K338)/275+0.98))</f>
        <v>12</v>
      </c>
      <c r="F338" s="20" t="n">
        <f aca="false">ASIN(Y338)*180/PI()</f>
        <v>6.49565032005892</v>
      </c>
      <c r="G338" s="21" t="n">
        <f aca="false">F338+1.02/(TAN($A$10*(F338+10.3/(F338+5.11)))*60)</f>
        <v>6.62684515727007</v>
      </c>
      <c r="H338" s="21" t="n">
        <f aca="false">IF(X338&gt;180,AB338-180,AB338+180)</f>
        <v>223.446330710492</v>
      </c>
      <c r="I338" s="13" t="n">
        <f aca="false">IF(ABS(4*(N338-0.0057183-V338))&lt;20,4*(N338-0.0057183-V338),4*(N338-0.0057183-V338-360))</f>
        <v>10.1431026606932</v>
      </c>
      <c r="J338" s="29" t="n">
        <f aca="false">INT(365.25*(IF(E338&gt;2,$A$5,$A$5-1)+4716))+INT(30.6001*(IF(E338&lt;3,E338+12,E338)+1))+D338+$C$2/24+2-INT(IF(E338&gt;2,$A$5,$A$5-1)/100)+INT(INT(IF(E338&gt;2,$A$5,$A$5-1)/100)/4)-1524.5</f>
        <v>2459917.125</v>
      </c>
      <c r="K338" s="7" t="n">
        <v>337</v>
      </c>
      <c r="L338" s="30" t="n">
        <f aca="false">(J338-2451545)/36525</f>
        <v>0.229216290212183</v>
      </c>
      <c r="M338" s="6" t="n">
        <f aca="false">MOD(357.5291 + 35999.0503*L338 - 0.0001559*L338^2 - 0.00000048*L338^3,360)</f>
        <v>329.097852731007</v>
      </c>
      <c r="N338" s="6" t="n">
        <f aca="false">MOD(280.46645 + 36000.76983*L338 + 0.0003032*L338^2,360)</f>
        <v>252.429371145457</v>
      </c>
      <c r="O338" s="6" t="n">
        <f aca="false"> MOD((1.9146 - 0.004817*L338 - 0.000014*L338^2)*SIN(M338*$A$10) + (0.019993 - 0.000101*L338)*SIN(2*M338*$A$10) + 0.00029*SIN(3*M338*$A$10),360)</f>
        <v>358.999389901791</v>
      </c>
      <c r="P338" s="6" t="n">
        <f aca="false">MOD(N338+O338,360)</f>
        <v>251.428761047248</v>
      </c>
      <c r="Q338" s="31" t="n">
        <f aca="false">COS(P338*$A$10)</f>
        <v>-0.318483513112607</v>
      </c>
      <c r="R338" s="7" t="n">
        <f aca="false">COS((23.4393-46.815*L338/3600)*$A$10)*SIN(P338*$A$10)</f>
        <v>-0.869726860091929</v>
      </c>
      <c r="S338" s="7" t="n">
        <f aca="false">SIN((23.4393-46.815*L338/3600)*$A$10)*SIN(P338*$A$10)</f>
        <v>-0.377019151648941</v>
      </c>
      <c r="T338" s="31" t="n">
        <f aca="false">SQRT(1-S338^2)</f>
        <v>0.926205462783454</v>
      </c>
      <c r="U338" s="6" t="n">
        <f aca="false">ATAN(S338/T338)/$A$10</f>
        <v>-22.1491638321372</v>
      </c>
      <c r="V338" s="6" t="n">
        <f aca="false">IF(2*ATAN(R338/(Q338+T338))/$A$10&gt;0, 2*ATAN(R338/(Q338+T338))/$A$10, 2*ATAN(R338/(Q338+T338))/$A$10+360)</f>
        <v>249.887877180284</v>
      </c>
      <c r="W338" s="6" t="n">
        <f aca="false"> MOD(280.46061837 + 360.98564736629*(J338-2451545) + 0.000387933*L338^2 - L338^3/3871000010  + $B$7,360)</f>
        <v>297.423595252912</v>
      </c>
      <c r="X338" s="6" t="n">
        <f aca="false">IF(W338-V338&gt;0,W338-V338,W338-V338+360)</f>
        <v>47.5357180726283</v>
      </c>
      <c r="Y338" s="31" t="n">
        <f aca="false">SIN($A$10*$B$5)*SIN(U338*$A$10) +COS($A$10*$B$5)* COS(U338*$A$10)*COS(X338*$A$10)</f>
        <v>0.113127785205913</v>
      </c>
      <c r="Z338" s="6" t="n">
        <f aca="false">SIN($A$10*X338)</f>
        <v>0.737698355084502</v>
      </c>
      <c r="AA338" s="6" t="n">
        <f aca="false">COS($A$10*X338)*SIN($A$10*$B$5) - TAN($A$10*U338)*COS($A$10*$B$5)</f>
        <v>0.778831642470006</v>
      </c>
      <c r="AB338" s="6" t="n">
        <f aca="false">IF(OR(AND(Z338*AA338&gt;0), AND(Z338&lt;0,AA338&gt;0)), MOD(ATAN2(AA338,Z338)/$A$10+360,360),  ATAN2(AA338,Z338)/$A$10)</f>
        <v>43.4463307104919</v>
      </c>
      <c r="AC338" s="16" t="n">
        <f aca="false">P338-P337</f>
        <v>1.01405702809643</v>
      </c>
      <c r="AD338" s="17" t="n">
        <f aca="false">(100013989+1670700*COS(3.0984635 + 6283.07585*L338/10)+13956*COS(3.05525 + 12566.1517*L338/10)+3084*COS(5.1985 + 77713.7715*L338/10) +1628*COS(1.1739 + 5753.3849*L338/10)+1576*COS(2.8469 + 7860.4194*L338/10)+925*COS(5.453 + 11506.77*L338/10)+542*COS(4.564 + 3930.21*L338/10)+472*COS(3.661 + 5884.927*L338/10)+346*COS(0.964 + 5507.553*L338/10)+329*COS(5.9 + 5223.694*L338/10)+307*COS(0.299 + 5573.143*L338/10)+243*COS(4.273 + 11790.629*L338/10)+212*COS(5.847 + 1577.344*L338/10)+186*COS(5.022 + 10977.079*L338/10)+175*COS(3.012 + 18849.228*L338/10)+110*COS(5.055 + 5486.778*L338/10)+98*COS(0.89 + 6069.78*L338/10)+86*COS(5.69 + 15720.84*L338/10)+86*COS(1.27 + 161000.69*L338/10)+65*COS(0.27 + 17260.15*L338/10)+63*COS(0.92 + 529.69*L338/10)+57*COS(2.01 + 83996.85*L338/10)+56*COS(5.24 + 71430.7*L338/10)+49*COS(3.25 + 2544.31*L338/10)+47*COS(2.58 + 775.52*L338/10)+45*COS(5.54 + 9437.76*L338/10)+43*COS(6.01 + 6275.96*L338/10)+39*COS(5.36 + 4694*L338/10)+38*COS(2.39 + 8827.39*L338/10)+37*COS(0.83 + 19651.05*L338/10)+37*COS(4.9 + 12139.55*L338/10)+36*COS(1.67 + 12036.46*L338/10)+35*COS(1.84 + 2942.46*L338/10)+33*COS(0.24 + 7084.9*L338/10)+32*COS(0.18 + 5088.63*L338/10)+32*COS(1.78 + 398.15*L338/10)+28*COS(1.21 + 6286.6*L338/10)+28*COS(1.9 + 6279.55*L338/10)+26*COS(4.59 + 10447.39*L338/10) +24.6*COS(3.787 + 8429.241*L338/10)+23.6*COS(0.269 + 796.3*L338/10)+27.8*COS(1.899 + 6279.55*L338/10)+23.9*COS(4.996 + 5856.48*L338/10)+20.3*COS(4.653 + 2146.165*L338/10))/100000000 + (103019*COS(1.10749 + 6283.07585*L338/10) +1721*COS(1.0644 + 12566.1517*L338/10) +702*COS(3.142 + 0*L338/10) +32*COS(1.02 + 18849.23*L338/10) +31*COS(2.84 + 5507.55*L338/10) +25*COS(1.32 + 5223.69*L338/10) +18*COS(1.42 + 1577.34*L338/10) +10*COS(5.91 + 10977.08*L338/10) +9*COS(1.42 + 6275.96*L338/10) +9*COS(0.27 + 5486.78*L338/10))*L338/1000000000  + (4359*COS(5.7846 + 6283.0758*L338/10)*L338^2+124*COS(5.579 + 12566.152*L338/10)*L338^2)/10000000000</f>
        <v>0.985766627020907</v>
      </c>
      <c r="AE338" s="10" t="n">
        <f aca="false">2*959.63/AD338</f>
        <v>1946.97197834767</v>
      </c>
      <c r="AF338" s="0"/>
      <c r="AG338" s="0"/>
    </row>
    <row r="339" customFormat="false" ht="12.8" hidden="false" customHeight="false" outlineLevel="0" collapsed="false">
      <c r="D339" s="28" t="n">
        <f aca="false">K339-INT(275*E339/9)+IF($A$8="leap year",1,2)*INT((E339+9)/12)+30</f>
        <v>4</v>
      </c>
      <c r="E339" s="28" t="n">
        <f aca="false">IF(K339&lt;32,1,INT(9*(IF($A$8="leap year",1,2)+K339)/275+0.98))</f>
        <v>12</v>
      </c>
      <c r="F339" s="20" t="n">
        <f aca="false">ASIN(Y339)*180/PI()</f>
        <v>6.42114866049587</v>
      </c>
      <c r="G339" s="21" t="n">
        <f aca="false">F339+1.02/(TAN($A$10*(F339+10.3/(F339+5.11)))*60)</f>
        <v>6.55359064860381</v>
      </c>
      <c r="H339" s="21" t="n">
        <f aca="false">IF(X339&gt;180,AB339-180,AB339+180)</f>
        <v>223.299342252257</v>
      </c>
      <c r="I339" s="13" t="n">
        <f aca="false">IF(ABS(4*(N339-0.0057183-V339))&lt;20,4*(N339-0.0057183-V339),4*(N339-0.0057183-V339-360))</f>
        <v>9.74188543679895</v>
      </c>
      <c r="J339" s="29" t="n">
        <f aca="false">INT(365.25*(IF(E339&gt;2,$A$5,$A$5-1)+4716))+INT(30.6001*(IF(E339&lt;3,E339+12,E339)+1))+D339+$C$2/24+2-INT(IF(E339&gt;2,$A$5,$A$5-1)/100)+INT(INT(IF(E339&gt;2,$A$5,$A$5-1)/100)/4)-1524.5</f>
        <v>2459918.125</v>
      </c>
      <c r="K339" s="7" t="n">
        <v>338</v>
      </c>
      <c r="L339" s="30" t="n">
        <f aca="false">(J339-2451545)/36525</f>
        <v>0.229243668720055</v>
      </c>
      <c r="M339" s="6" t="n">
        <f aca="false">MOD(357.5291 + 35999.0503*L339 - 0.0001559*L339^2 - 0.00000048*L339^3,360)</f>
        <v>330.083453011046</v>
      </c>
      <c r="N339" s="6" t="n">
        <f aca="false">MOD(280.46645 + 36000.76983*L339 + 0.0003032*L339^2,360)</f>
        <v>253.415018509428</v>
      </c>
      <c r="O339" s="6" t="n">
        <f aca="false"> MOD((1.9146 - 0.004817*L339 - 0.000014*L339^2)*SIN(M339*$A$10) + (0.019993 - 0.000101*L339)*SIN(2*M339*$A$10) + 0.00029*SIN(3*M339*$A$10),360)</f>
        <v>359.028111950689</v>
      </c>
      <c r="P339" s="6" t="n">
        <f aca="false">MOD(N339+O339,360)</f>
        <v>252.443130460116</v>
      </c>
      <c r="Q339" s="31" t="n">
        <f aca="false">COS(P339*$A$10)</f>
        <v>-0.301652273203275</v>
      </c>
      <c r="R339" s="7" t="n">
        <f aca="false">COS((23.4393-46.815*L339/3600)*$A$10)*SIN(P339*$A$10)</f>
        <v>-0.874763596297711</v>
      </c>
      <c r="S339" s="7" t="n">
        <f aca="false">SIN((23.4393-46.815*L339/3600)*$A$10)*SIN(P339*$A$10)</f>
        <v>-0.379202527237875</v>
      </c>
      <c r="T339" s="31" t="n">
        <f aca="false">SQRT(1-S339^2)</f>
        <v>0.925313699961483</v>
      </c>
      <c r="U339" s="6" t="n">
        <f aca="false">ATAN(S339/T339)/$A$10</f>
        <v>-22.2842941087966</v>
      </c>
      <c r="V339" s="6" t="n">
        <f aca="false">IF(2*ATAN(R339/(Q339+T339))/$A$10&gt;0, 2*ATAN(R339/(Q339+T339))/$A$10, 2*ATAN(R339/(Q339+T339))/$A$10+360)</f>
        <v>250.973828850228</v>
      </c>
      <c r="W339" s="6" t="n">
        <f aca="false"> MOD(280.46061837 + 360.98564736629*(J339-2451545) + 0.000387933*L339^2 - L339^3/3871000010  + $B$7,360)</f>
        <v>298.409242623951</v>
      </c>
      <c r="X339" s="6" t="n">
        <f aca="false">IF(W339-V339&gt;0,W339-V339,W339-V339+360)</f>
        <v>47.4354137737234</v>
      </c>
      <c r="Y339" s="31" t="n">
        <f aca="false">SIN($A$10*$B$5)*SIN(U339*$A$10) +COS($A$10*$B$5)* COS(U339*$A$10)*COS(X339*$A$10)</f>
        <v>0.111835738015716</v>
      </c>
      <c r="Z339" s="6" t="n">
        <f aca="false">SIN($A$10*X339)</f>
        <v>0.736515314691973</v>
      </c>
      <c r="AA339" s="6" t="n">
        <f aca="false">COS($A$10*X339)*SIN($A$10*$B$5) - TAN($A$10*U339)*COS($A$10*$B$5)</f>
        <v>0.781589043175742</v>
      </c>
      <c r="AB339" s="6" t="n">
        <f aca="false">IF(OR(AND(Z339*AA339&gt;0), AND(Z339&lt;0,AA339&gt;0)), MOD(ATAN2(AA339,Z339)/$A$10+360,360),  ATAN2(AA339,Z339)/$A$10)</f>
        <v>43.299342252257</v>
      </c>
      <c r="AC339" s="16" t="n">
        <f aca="false">P339-P338</f>
        <v>1.01436941286806</v>
      </c>
      <c r="AD339" s="17" t="n">
        <f aca="false">(100013989+1670700*COS(3.0984635 + 6283.07585*L339/10)+13956*COS(3.05525 + 12566.1517*L339/10)+3084*COS(5.1985 + 77713.7715*L339/10) +1628*COS(1.1739 + 5753.3849*L339/10)+1576*COS(2.8469 + 7860.4194*L339/10)+925*COS(5.453 + 11506.77*L339/10)+542*COS(4.564 + 3930.21*L339/10)+472*COS(3.661 + 5884.927*L339/10)+346*COS(0.964 + 5507.553*L339/10)+329*COS(5.9 + 5223.694*L339/10)+307*COS(0.299 + 5573.143*L339/10)+243*COS(4.273 + 11790.629*L339/10)+212*COS(5.847 + 1577.344*L339/10)+186*COS(5.022 + 10977.079*L339/10)+175*COS(3.012 + 18849.228*L339/10)+110*COS(5.055 + 5486.778*L339/10)+98*COS(0.89 + 6069.78*L339/10)+86*COS(5.69 + 15720.84*L339/10)+86*COS(1.27 + 161000.69*L339/10)+65*COS(0.27 + 17260.15*L339/10)+63*COS(0.92 + 529.69*L339/10)+57*COS(2.01 + 83996.85*L339/10)+56*COS(5.24 + 71430.7*L339/10)+49*COS(3.25 + 2544.31*L339/10)+47*COS(2.58 + 775.52*L339/10)+45*COS(5.54 + 9437.76*L339/10)+43*COS(6.01 + 6275.96*L339/10)+39*COS(5.36 + 4694*L339/10)+38*COS(2.39 + 8827.39*L339/10)+37*COS(0.83 + 19651.05*L339/10)+37*COS(4.9 + 12139.55*L339/10)+36*COS(1.67 + 12036.46*L339/10)+35*COS(1.84 + 2942.46*L339/10)+33*COS(0.24 + 7084.9*L339/10)+32*COS(0.18 + 5088.63*L339/10)+32*COS(1.78 + 398.15*L339/10)+28*COS(1.21 + 6286.6*L339/10)+28*COS(1.9 + 6279.55*L339/10)+26*COS(4.59 + 10447.39*L339/10) +24.6*COS(3.787 + 8429.241*L339/10)+23.6*COS(0.269 + 796.3*L339/10)+27.8*COS(1.899 + 6279.55*L339/10)+23.9*COS(4.996 + 5856.48*L339/10)+20.3*COS(4.653 + 2146.165*L339/10))/100000000 + (103019*COS(1.10749 + 6283.07585*L339/10) +1721*COS(1.0644 + 12566.1517*L339/10) +702*COS(3.142 + 0*L339/10) +32*COS(1.02 + 18849.23*L339/10) +31*COS(2.84 + 5507.55*L339/10) +25*COS(1.32 + 5223.69*L339/10) +18*COS(1.42 + 1577.34*L339/10) +10*COS(5.91 + 10977.08*L339/10) +9*COS(1.42 + 6275.96*L339/10) +9*COS(0.27 + 5486.78*L339/10))*L339/1000000000  + (4359*COS(5.7846 + 6283.0758*L339/10)*L339^2+124*COS(5.579 + 12566.152*L339/10)*L339^2)/10000000000</f>
        <v>0.98561168068048</v>
      </c>
      <c r="AE339" s="10" t="n">
        <f aca="false">2*959.63/AD339</f>
        <v>1947.27805850973</v>
      </c>
      <c r="AF339" s="0"/>
      <c r="AG339" s="0"/>
    </row>
    <row r="340" customFormat="false" ht="12.8" hidden="false" customHeight="false" outlineLevel="0" collapsed="false">
      <c r="D340" s="28" t="n">
        <f aca="false">K340-INT(275*E340/9)+IF($A$8="leap year",1,2)*INT((E340+9)/12)+30</f>
        <v>5</v>
      </c>
      <c r="E340" s="28" t="n">
        <f aca="false">IF(K340&lt;32,1,INT(9*(IF($A$8="leap year",1,2)+K340)/275+0.98))</f>
        <v>12</v>
      </c>
      <c r="F340" s="20" t="n">
        <f aca="false">ASIN(Y340)*180/PI()</f>
        <v>6.3538400271744</v>
      </c>
      <c r="G340" s="21" t="n">
        <f aca="false">F340+1.02/(TAN($A$10*(F340+10.3/(F340+5.11)))*60)</f>
        <v>6.48742778734911</v>
      </c>
      <c r="H340" s="21" t="n">
        <f aca="false">IF(X340&gt;180,AB340-180,AB340+180)</f>
        <v>223.154030722334</v>
      </c>
      <c r="I340" s="13" t="n">
        <f aca="false">IF(ABS(4*(N340-0.0057183-V340))&lt;20,4*(N340-0.0057183-V340),4*(N340-0.0057183-V340-360))</f>
        <v>9.33118533181676</v>
      </c>
      <c r="J340" s="29" t="n">
        <f aca="false">INT(365.25*(IF(E340&gt;2,$A$5,$A$5-1)+4716))+INT(30.6001*(IF(E340&lt;3,E340+12,E340)+1))+D340+$C$2/24+2-INT(IF(E340&gt;2,$A$5,$A$5-1)/100)+INT(INT(IF(E340&gt;2,$A$5,$A$5-1)/100)/4)-1524.5</f>
        <v>2459919.125</v>
      </c>
      <c r="K340" s="7" t="n">
        <v>339</v>
      </c>
      <c r="L340" s="30" t="n">
        <f aca="false">(J340-2451545)/36525</f>
        <v>0.229271047227926</v>
      </c>
      <c r="M340" s="6" t="n">
        <f aca="false">MOD(357.5291 + 35999.0503*L340 - 0.0001559*L340^2 - 0.00000048*L340^3,360)</f>
        <v>331.069053291085</v>
      </c>
      <c r="N340" s="6" t="n">
        <f aca="false">MOD(280.46645 + 36000.76983*L340 + 0.0003032*L340^2,360)</f>
        <v>254.400665873398</v>
      </c>
      <c r="O340" s="6" t="n">
        <f aca="false"> MOD((1.9146 - 0.004817*L340 - 0.000014*L340^2)*SIN(M340*$A$10) + (0.019993 - 0.000101*L340)*SIN(2*M340*$A$10) + 0.00029*SIN(3*M340*$A$10),360)</f>
        <v>359.05713758888</v>
      </c>
      <c r="P340" s="6" t="n">
        <f aca="false">MOD(N340+O340,360)</f>
        <v>253.457803462278</v>
      </c>
      <c r="Q340" s="31" t="n">
        <f aca="false">COS(P340*$A$10)</f>
        <v>-0.284721408164568</v>
      </c>
      <c r="R340" s="7" t="n">
        <f aca="false">COS((23.4393-46.815*L340/3600)*$A$10)*SIN(P340*$A$10)</f>
        <v>-0.879527542645573</v>
      </c>
      <c r="S340" s="7" t="n">
        <f aca="false">SIN((23.4393-46.815*L340/3600)*$A$10)*SIN(P340*$A$10)</f>
        <v>-0.381267650687315</v>
      </c>
      <c r="T340" s="31" t="n">
        <f aca="false">SQRT(1-S340^2)</f>
        <v>0.924464698373808</v>
      </c>
      <c r="U340" s="6" t="n">
        <f aca="false">ATAN(S340/T340)/$A$10</f>
        <v>-22.4122259829867</v>
      </c>
      <c r="V340" s="6" t="n">
        <f aca="false">IF(2*ATAN(R340/(Q340+T340))/$A$10&gt;0, 2*ATAN(R340/(Q340+T340))/$A$10, 2*ATAN(R340/(Q340+T340))/$A$10+360)</f>
        <v>252.062151240444</v>
      </c>
      <c r="W340" s="6" t="n">
        <f aca="false"> MOD(280.46061837 + 360.98564736629*(J340-2451545) + 0.000387933*L340^2 - L340^3/3871000010  + $B$7,360)</f>
        <v>299.39488999499</v>
      </c>
      <c r="X340" s="6" t="n">
        <f aca="false">IF(W340-V340&gt;0,W340-V340,W340-V340+360)</f>
        <v>47.3327387545464</v>
      </c>
      <c r="Y340" s="31" t="n">
        <f aca="false">SIN($A$10*$B$5)*SIN(U340*$A$10) +COS($A$10*$B$5)* COS(U340*$A$10)*COS(X340*$A$10)</f>
        <v>0.110668273444877</v>
      </c>
      <c r="Z340" s="6" t="n">
        <f aca="false">SIN($A$10*X340)</f>
        <v>0.735301974952996</v>
      </c>
      <c r="AA340" s="6" t="n">
        <f aca="false">COS($A$10*X340)*SIN($A$10*$B$5) - TAN($A$10*U340)*COS($A$10*$B$5)</f>
        <v>0.784277087405137</v>
      </c>
      <c r="AB340" s="6" t="n">
        <f aca="false">IF(OR(AND(Z340*AA340&gt;0), AND(Z340&lt;0,AA340&gt;0)), MOD(ATAN2(AA340,Z340)/$A$10+360,360),  ATAN2(AA340,Z340)/$A$10)</f>
        <v>43.1540307223341</v>
      </c>
      <c r="AC340" s="16" t="n">
        <f aca="false">P340-P339</f>
        <v>1.01467300216189</v>
      </c>
      <c r="AD340" s="17" t="n">
        <f aca="false">(100013989+1670700*COS(3.0984635 + 6283.07585*L340/10)+13956*COS(3.05525 + 12566.1517*L340/10)+3084*COS(5.1985 + 77713.7715*L340/10) +1628*COS(1.1739 + 5753.3849*L340/10)+1576*COS(2.8469 + 7860.4194*L340/10)+925*COS(5.453 + 11506.77*L340/10)+542*COS(4.564 + 3930.21*L340/10)+472*COS(3.661 + 5884.927*L340/10)+346*COS(0.964 + 5507.553*L340/10)+329*COS(5.9 + 5223.694*L340/10)+307*COS(0.299 + 5573.143*L340/10)+243*COS(4.273 + 11790.629*L340/10)+212*COS(5.847 + 1577.344*L340/10)+186*COS(5.022 + 10977.079*L340/10)+175*COS(3.012 + 18849.228*L340/10)+110*COS(5.055 + 5486.778*L340/10)+98*COS(0.89 + 6069.78*L340/10)+86*COS(5.69 + 15720.84*L340/10)+86*COS(1.27 + 161000.69*L340/10)+65*COS(0.27 + 17260.15*L340/10)+63*COS(0.92 + 529.69*L340/10)+57*COS(2.01 + 83996.85*L340/10)+56*COS(5.24 + 71430.7*L340/10)+49*COS(3.25 + 2544.31*L340/10)+47*COS(2.58 + 775.52*L340/10)+45*COS(5.54 + 9437.76*L340/10)+43*COS(6.01 + 6275.96*L340/10)+39*COS(5.36 + 4694*L340/10)+38*COS(2.39 + 8827.39*L340/10)+37*COS(0.83 + 19651.05*L340/10)+37*COS(4.9 + 12139.55*L340/10)+36*COS(1.67 + 12036.46*L340/10)+35*COS(1.84 + 2942.46*L340/10)+33*COS(0.24 + 7084.9*L340/10)+32*COS(0.18 + 5088.63*L340/10)+32*COS(1.78 + 398.15*L340/10)+28*COS(1.21 + 6286.6*L340/10)+28*COS(1.9 + 6279.55*L340/10)+26*COS(4.59 + 10447.39*L340/10) +24.6*COS(3.787 + 8429.241*L340/10)+23.6*COS(0.269 + 796.3*L340/10)+27.8*COS(1.899 + 6279.55*L340/10)+23.9*COS(4.996 + 5856.48*L340/10)+20.3*COS(4.653 + 2146.165*L340/10))/100000000 + (103019*COS(1.10749 + 6283.07585*L340/10) +1721*COS(1.0644 + 12566.1517*L340/10) +702*COS(3.142 + 0*L340/10) +32*COS(1.02 + 18849.23*L340/10) +31*COS(2.84 + 5507.55*L340/10) +25*COS(1.32 + 5223.69*L340/10) +18*COS(1.42 + 1577.34*L340/10) +10*COS(5.91 + 10977.08*L340/10) +9*COS(1.42 + 6275.96*L340/10) +9*COS(0.27 + 5486.78*L340/10))*L340/1000000000  + (4359*COS(5.7846 + 6283.0758*L340/10)*L340^2+124*COS(5.579 + 12566.152*L340/10)*L340^2)/10000000000</f>
        <v>0.985462158587772</v>
      </c>
      <c r="AE340" s="10" t="n">
        <f aca="false">2*959.63/AD340</f>
        <v>1947.57351489825</v>
      </c>
      <c r="AF340" s="0"/>
      <c r="AG340" s="0"/>
    </row>
    <row r="341" customFormat="false" ht="12.8" hidden="false" customHeight="false" outlineLevel="0" collapsed="false">
      <c r="D341" s="28" t="n">
        <f aca="false">K341-INT(275*E341/9)+IF($A$8="leap year",1,2)*INT((E341+9)/12)+30</f>
        <v>6</v>
      </c>
      <c r="E341" s="28" t="n">
        <f aca="false">IF(K341&lt;32,1,INT(9*(IF($A$8="leap year",1,2)+K341)/275+0.98))</f>
        <v>12</v>
      </c>
      <c r="F341" s="20" t="n">
        <f aca="false">ASIN(Y341)*180/PI()</f>
        <v>6.29373878843199</v>
      </c>
      <c r="G341" s="21" t="n">
        <f aca="false">F341+1.02/(TAN($A$10*(F341+10.3/(F341+5.11)))*60)</f>
        <v>6.42836525333938</v>
      </c>
      <c r="H341" s="21" t="n">
        <f aca="false">IF(X341&gt;180,AB341-180,AB341+180)</f>
        <v>223.010497759236</v>
      </c>
      <c r="I341" s="13" t="n">
        <f aca="false">IF(ABS(4*(N341-0.0057183-V341))&lt;20,4*(N341-0.0057183-V341),4*(N341-0.0057183-V341-360))</f>
        <v>8.91142220699919</v>
      </c>
      <c r="J341" s="29" t="n">
        <f aca="false">INT(365.25*(IF(E341&gt;2,$A$5,$A$5-1)+4716))+INT(30.6001*(IF(E341&lt;3,E341+12,E341)+1))+D341+$C$2/24+2-INT(IF(E341&gt;2,$A$5,$A$5-1)/100)+INT(INT(IF(E341&gt;2,$A$5,$A$5-1)/100)/4)-1524.5</f>
        <v>2459920.125</v>
      </c>
      <c r="K341" s="7" t="n">
        <v>340</v>
      </c>
      <c r="L341" s="30" t="n">
        <f aca="false">(J341-2451545)/36525</f>
        <v>0.229298425735797</v>
      </c>
      <c r="M341" s="6" t="n">
        <f aca="false">MOD(357.5291 + 35999.0503*L341 - 0.0001559*L341^2 - 0.00000048*L341^3,360)</f>
        <v>332.054653571126</v>
      </c>
      <c r="N341" s="6" t="n">
        <f aca="false">MOD(280.46645 + 36000.76983*L341 + 0.0003032*L341^2,360)</f>
        <v>255.38631323737</v>
      </c>
      <c r="O341" s="6" t="n">
        <f aca="false"> MOD((1.9146 - 0.004817*L341 - 0.000014*L341^2)*SIN(M341*$A$10) + (0.019993 - 0.000101*L341)*SIN(2*M341*$A$10) + 0.00029*SIN(3*M341*$A$10),360)</f>
        <v>359.086457911092</v>
      </c>
      <c r="P341" s="6" t="n">
        <f aca="false">MOD(N341+O341,360)</f>
        <v>254.472771148462</v>
      </c>
      <c r="Q341" s="31" t="n">
        <f aca="false">COS(P341*$A$10)</f>
        <v>-0.267696294981606</v>
      </c>
      <c r="R341" s="7" t="n">
        <f aca="false">COS((23.4393-46.815*L341/3600)*$A$10)*SIN(P341*$A$10)</f>
        <v>-0.88401692001559</v>
      </c>
      <c r="S341" s="7" t="n">
        <f aca="false">SIN((23.4393-46.815*L341/3600)*$A$10)*SIN(P341*$A$10)</f>
        <v>-0.383213750770078</v>
      </c>
      <c r="T341" s="31" t="n">
        <f aca="false">SQRT(1-S341^2)</f>
        <v>0.923659689074244</v>
      </c>
      <c r="U341" s="6" t="n">
        <f aca="false">ATAN(S341/T341)/$A$10</f>
        <v>-22.5328924065204</v>
      </c>
      <c r="V341" s="6" t="n">
        <f aca="false">IF(2*ATAN(R341/(Q341+T341))/$A$10&gt;0, 2*ATAN(R341/(Q341+T341))/$A$10, 2*ATAN(R341/(Q341+T341))/$A$10+360)</f>
        <v>253.15273938562</v>
      </c>
      <c r="W341" s="6" t="n">
        <f aca="false"> MOD(280.46061837 + 360.98564736629*(J341-2451545) + 0.000387933*L341^2 - L341^3/3871000010  + $B$7,360)</f>
        <v>300.380537366029</v>
      </c>
      <c r="X341" s="6" t="n">
        <f aca="false">IF(W341-V341&gt;0,W341-V341,W341-V341+360)</f>
        <v>47.2277979804088</v>
      </c>
      <c r="Y341" s="31" t="n">
        <f aca="false">SIN($A$10*$B$5)*SIN(U341*$A$10) +COS($A$10*$B$5)* COS(U341*$A$10)*COS(X341*$A$10)</f>
        <v>0.109625691618302</v>
      </c>
      <c r="Z341" s="6" t="n">
        <f aca="false">SIN($A$10*X341)</f>
        <v>0.734059420147429</v>
      </c>
      <c r="AA341" s="6" t="n">
        <f aca="false">COS($A$10*X341)*SIN($A$10*$B$5) - TAN($A$10*U341)*COS($A$10*$B$5)</f>
        <v>0.786893250054861</v>
      </c>
      <c r="AB341" s="6" t="n">
        <f aca="false">IF(OR(AND(Z341*AA341&gt;0), AND(Z341&lt;0,AA341&gt;0)), MOD(ATAN2(AA341,Z341)/$A$10+360,360),  ATAN2(AA341,Z341)/$A$10)</f>
        <v>43.0104977592359</v>
      </c>
      <c r="AC341" s="16" t="n">
        <f aca="false">P341-P340</f>
        <v>1.01496768618381</v>
      </c>
      <c r="AD341" s="17" t="n">
        <f aca="false">(100013989+1670700*COS(3.0984635 + 6283.07585*L341/10)+13956*COS(3.05525 + 12566.1517*L341/10)+3084*COS(5.1985 + 77713.7715*L341/10) +1628*COS(1.1739 + 5753.3849*L341/10)+1576*COS(2.8469 + 7860.4194*L341/10)+925*COS(5.453 + 11506.77*L341/10)+542*COS(4.564 + 3930.21*L341/10)+472*COS(3.661 + 5884.927*L341/10)+346*COS(0.964 + 5507.553*L341/10)+329*COS(5.9 + 5223.694*L341/10)+307*COS(0.299 + 5573.143*L341/10)+243*COS(4.273 + 11790.629*L341/10)+212*COS(5.847 + 1577.344*L341/10)+186*COS(5.022 + 10977.079*L341/10)+175*COS(3.012 + 18849.228*L341/10)+110*COS(5.055 + 5486.778*L341/10)+98*COS(0.89 + 6069.78*L341/10)+86*COS(5.69 + 15720.84*L341/10)+86*COS(1.27 + 161000.69*L341/10)+65*COS(0.27 + 17260.15*L341/10)+63*COS(0.92 + 529.69*L341/10)+57*COS(2.01 + 83996.85*L341/10)+56*COS(5.24 + 71430.7*L341/10)+49*COS(3.25 + 2544.31*L341/10)+47*COS(2.58 + 775.52*L341/10)+45*COS(5.54 + 9437.76*L341/10)+43*COS(6.01 + 6275.96*L341/10)+39*COS(5.36 + 4694*L341/10)+38*COS(2.39 + 8827.39*L341/10)+37*COS(0.83 + 19651.05*L341/10)+37*COS(4.9 + 12139.55*L341/10)+36*COS(1.67 + 12036.46*L341/10)+35*COS(1.84 + 2942.46*L341/10)+33*COS(0.24 + 7084.9*L341/10)+32*COS(0.18 + 5088.63*L341/10)+32*COS(1.78 + 398.15*L341/10)+28*COS(1.21 + 6286.6*L341/10)+28*COS(1.9 + 6279.55*L341/10)+26*COS(4.59 + 10447.39*L341/10) +24.6*COS(3.787 + 8429.241*L341/10)+23.6*COS(0.269 + 796.3*L341/10)+27.8*COS(1.899 + 6279.55*L341/10)+23.9*COS(4.996 + 5856.48*L341/10)+20.3*COS(4.653 + 2146.165*L341/10))/100000000 + (103019*COS(1.10749 + 6283.07585*L341/10) +1721*COS(1.0644 + 12566.1517*L341/10) +702*COS(3.142 + 0*L341/10) +32*COS(1.02 + 18849.23*L341/10) +31*COS(2.84 + 5507.55*L341/10) +25*COS(1.32 + 5223.69*L341/10) +18*COS(1.42 + 1577.34*L341/10) +10*COS(5.91 + 10977.08*L341/10) +9*COS(1.42 + 6275.96*L341/10) +9*COS(0.27 + 5486.78*L341/10))*L341/1000000000  + (4359*COS(5.7846 + 6283.0758*L341/10)*L341^2+124*COS(5.579 + 12566.152*L341/10)*L341^2)/10000000000</f>
        <v>0.985318238342211</v>
      </c>
      <c r="AE341" s="10" t="n">
        <f aca="false">2*959.63/AD341</f>
        <v>1947.85798670401</v>
      </c>
      <c r="AF341" s="0"/>
      <c r="AG341" s="0"/>
    </row>
    <row r="342" customFormat="false" ht="12.8" hidden="false" customHeight="false" outlineLevel="0" collapsed="false">
      <c r="D342" s="28" t="n">
        <f aca="false">K342-INT(275*E342/9)+IF($A$8="leap year",1,2)*INT((E342+9)/12)+30</f>
        <v>7</v>
      </c>
      <c r="E342" s="28" t="n">
        <f aca="false">IF(K342&lt;32,1,INT(9*(IF($A$8="leap year",1,2)+K342)/275+0.98))</f>
        <v>12</v>
      </c>
      <c r="F342" s="20" t="n">
        <f aca="false">ASIN(Y342)*180/PI()</f>
        <v>6.24085557642574</v>
      </c>
      <c r="G342" s="21" t="n">
        <f aca="false">F342+1.02/(TAN($A$10*(F342+10.3/(F342+5.11)))*60)</f>
        <v>6.37640844241833</v>
      </c>
      <c r="H342" s="21" t="n">
        <f aca="false">IF(X342&gt;180,AB342-180,AB342+180)</f>
        <v>222.868845806127</v>
      </c>
      <c r="I342" s="13" t="n">
        <f aca="false">IF(ABS(4*(N342-0.0057183-V342))&lt;20,4*(N342-0.0057183-V342),4*(N342-0.0057183-V342-360))</f>
        <v>8.48303152704852</v>
      </c>
      <c r="J342" s="29" t="n">
        <f aca="false">INT(365.25*(IF(E342&gt;2,$A$5,$A$5-1)+4716))+INT(30.6001*(IF(E342&lt;3,E342+12,E342)+1))+D342+$C$2/24+2-INT(IF(E342&gt;2,$A$5,$A$5-1)/100)+INT(INT(IF(E342&gt;2,$A$5,$A$5-1)/100)/4)-1524.5</f>
        <v>2459921.125</v>
      </c>
      <c r="K342" s="7" t="n">
        <v>341</v>
      </c>
      <c r="L342" s="30" t="n">
        <f aca="false">(J342-2451545)/36525</f>
        <v>0.229325804243669</v>
      </c>
      <c r="M342" s="6" t="n">
        <f aca="false">MOD(357.5291 + 35999.0503*L342 - 0.0001559*L342^2 - 0.00000048*L342^3,360)</f>
        <v>333.040253851163</v>
      </c>
      <c r="N342" s="6" t="n">
        <f aca="false">MOD(280.46645 + 36000.76983*L342 + 0.0003032*L342^2,360)</f>
        <v>256.37196060134</v>
      </c>
      <c r="O342" s="6" t="n">
        <f aca="false"> MOD((1.9146 - 0.004817*L342 - 0.000014*L342^2)*SIN(M342*$A$10) + (0.019993 - 0.000101*L342)*SIN(2*M342*$A$10) + 0.00029*SIN(3*M342*$A$10),360)</f>
        <v>359.116063905266</v>
      </c>
      <c r="P342" s="6" t="n">
        <f aca="false">MOD(N342+O342,360)</f>
        <v>255.488024506606</v>
      </c>
      <c r="Q342" s="31" t="n">
        <f aca="false">COS(P342*$A$10)</f>
        <v>-0.250582352854527</v>
      </c>
      <c r="R342" s="7" t="n">
        <f aca="false">COS((23.4393-46.815*L342/3600)*$A$10)*SIN(P342*$A$10)</f>
        <v>-0.888230042499053</v>
      </c>
      <c r="S342" s="7" t="n">
        <f aca="false">SIN((23.4393-46.815*L342/3600)*$A$10)*SIN(P342*$A$10)</f>
        <v>-0.385040096665295</v>
      </c>
      <c r="T342" s="31" t="n">
        <f aca="false">SQRT(1-S342^2)</f>
        <v>0.922899845031941</v>
      </c>
      <c r="U342" s="6" t="n">
        <f aca="false">ATAN(S342/T342)/$A$10</f>
        <v>-22.6462295350268</v>
      </c>
      <c r="V342" s="6" t="n">
        <f aca="false">IF(2*ATAN(R342/(Q342+T342))/$A$10&gt;0, 2*ATAN(R342/(Q342+T342))/$A$10, 2*ATAN(R342/(Q342+T342))/$A$10+360)</f>
        <v>254.245484419578</v>
      </c>
      <c r="W342" s="6" t="n">
        <f aca="false"> MOD(280.46061837 + 360.98564736629*(J342-2451545) + 0.000387933*L342^2 - L342^3/3871000010  + $B$7,360)</f>
        <v>301.366184737533</v>
      </c>
      <c r="X342" s="6" t="n">
        <f aca="false">IF(W342-V342&gt;0,W342-V342,W342-V342+360)</f>
        <v>47.1207003179554</v>
      </c>
      <c r="Y342" s="31" t="n">
        <f aca="false">SIN($A$10*$B$5)*SIN(U342*$A$10) +COS($A$10*$B$5)* COS(U342*$A$10)*COS(X342*$A$10)</f>
        <v>0.108708221776728</v>
      </c>
      <c r="Z342" s="6" t="n">
        <f aca="false">SIN($A$10*X342)</f>
        <v>0.732788787733683</v>
      </c>
      <c r="AA342" s="6" t="n">
        <f aca="false">COS($A$10*X342)*SIN($A$10*$B$5) - TAN($A$10*U342)*COS($A$10*$B$5)</f>
        <v>0.789435029648927</v>
      </c>
      <c r="AB342" s="6" t="n">
        <f aca="false">IF(OR(AND(Z342*AA342&gt;0), AND(Z342&lt;0,AA342&gt;0)), MOD(ATAN2(AA342,Z342)/$A$10+360,360),  ATAN2(AA342,Z342)/$A$10)</f>
        <v>42.8688458061271</v>
      </c>
      <c r="AC342" s="16" t="n">
        <f aca="false">P342-P341</f>
        <v>1.01525335814404</v>
      </c>
      <c r="AD342" s="17" t="n">
        <f aca="false">(100013989+1670700*COS(3.0984635 + 6283.07585*L342/10)+13956*COS(3.05525 + 12566.1517*L342/10)+3084*COS(5.1985 + 77713.7715*L342/10) +1628*COS(1.1739 + 5753.3849*L342/10)+1576*COS(2.8469 + 7860.4194*L342/10)+925*COS(5.453 + 11506.77*L342/10)+542*COS(4.564 + 3930.21*L342/10)+472*COS(3.661 + 5884.927*L342/10)+346*COS(0.964 + 5507.553*L342/10)+329*COS(5.9 + 5223.694*L342/10)+307*COS(0.299 + 5573.143*L342/10)+243*COS(4.273 + 11790.629*L342/10)+212*COS(5.847 + 1577.344*L342/10)+186*COS(5.022 + 10977.079*L342/10)+175*COS(3.012 + 18849.228*L342/10)+110*COS(5.055 + 5486.778*L342/10)+98*COS(0.89 + 6069.78*L342/10)+86*COS(5.69 + 15720.84*L342/10)+86*COS(1.27 + 161000.69*L342/10)+65*COS(0.27 + 17260.15*L342/10)+63*COS(0.92 + 529.69*L342/10)+57*COS(2.01 + 83996.85*L342/10)+56*COS(5.24 + 71430.7*L342/10)+49*COS(3.25 + 2544.31*L342/10)+47*COS(2.58 + 775.52*L342/10)+45*COS(5.54 + 9437.76*L342/10)+43*COS(6.01 + 6275.96*L342/10)+39*COS(5.36 + 4694*L342/10)+38*COS(2.39 + 8827.39*L342/10)+37*COS(0.83 + 19651.05*L342/10)+37*COS(4.9 + 12139.55*L342/10)+36*COS(1.67 + 12036.46*L342/10)+35*COS(1.84 + 2942.46*L342/10)+33*COS(0.24 + 7084.9*L342/10)+32*COS(0.18 + 5088.63*L342/10)+32*COS(1.78 + 398.15*L342/10)+28*COS(1.21 + 6286.6*L342/10)+28*COS(1.9 + 6279.55*L342/10)+26*COS(4.59 + 10447.39*L342/10) +24.6*COS(3.787 + 8429.241*L342/10)+23.6*COS(0.269 + 796.3*L342/10)+27.8*COS(1.899 + 6279.55*L342/10)+23.9*COS(4.996 + 5856.48*L342/10)+20.3*COS(4.653 + 2146.165*L342/10))/100000000 + (103019*COS(1.10749 + 6283.07585*L342/10) +1721*COS(1.0644 + 12566.1517*L342/10) +702*COS(3.142 + 0*L342/10) +32*COS(1.02 + 18849.23*L342/10) +31*COS(2.84 + 5507.55*L342/10) +25*COS(1.32 + 5223.69*L342/10) +18*COS(1.42 + 1577.34*L342/10) +10*COS(5.91 + 10977.08*L342/10) +9*COS(1.42 + 6275.96*L342/10) +9*COS(0.27 + 5486.78*L342/10))*L342/1000000000  + (4359*COS(5.7846 + 6283.0758*L342/10)*L342^2+124*COS(5.579 + 12566.152*L342/10)*L342^2)/10000000000</f>
        <v>0.985180032824931</v>
      </c>
      <c r="AE342" s="10" t="n">
        <f aca="false">2*959.63/AD342</f>
        <v>1948.13124104501</v>
      </c>
      <c r="AF342" s="0"/>
      <c r="AG342" s="0"/>
    </row>
    <row r="343" customFormat="false" ht="12.8" hidden="false" customHeight="false" outlineLevel="0" collapsed="false">
      <c r="D343" s="28" t="n">
        <f aca="false">K343-INT(275*E343/9)+IF($A$8="leap year",1,2)*INT((E343+9)/12)+30</f>
        <v>8</v>
      </c>
      <c r="E343" s="28" t="n">
        <f aca="false">IF(K343&lt;32,1,INT(9*(IF($A$8="leap year",1,2)+K343)/275+0.98))</f>
        <v>12</v>
      </c>
      <c r="F343" s="20" t="n">
        <f aca="false">ASIN(Y343)*180/PI()</f>
        <v>6.19519727645277</v>
      </c>
      <c r="G343" s="21" t="n">
        <f aca="false">F343+1.02/(TAN($A$10*(F343+10.3/(F343+5.11)))*60)</f>
        <v>6.33155951981632</v>
      </c>
      <c r="H343" s="21" t="n">
        <f aca="false">IF(X343&gt;180,AB343-180,AB343+180)</f>
        <v>222.729177975448</v>
      </c>
      <c r="I343" s="13" t="n">
        <f aca="false">IF(ABS(4*(N343-0.0057183-V343))&lt;20,4*(N343-0.0057183-V343),4*(N343-0.0057183-V343-360))</f>
        <v>8.04646374108711</v>
      </c>
      <c r="J343" s="29" t="n">
        <f aca="false">INT(365.25*(IF(E343&gt;2,$A$5,$A$5-1)+4716))+INT(30.6001*(IF(E343&lt;3,E343+12,E343)+1))+D343+$C$2/24+2-INT(IF(E343&gt;2,$A$5,$A$5-1)/100)+INT(INT(IF(E343&gt;2,$A$5,$A$5-1)/100)/4)-1524.5</f>
        <v>2459922.125</v>
      </c>
      <c r="K343" s="7" t="n">
        <v>342</v>
      </c>
      <c r="L343" s="30" t="n">
        <f aca="false">(J343-2451545)/36525</f>
        <v>0.22935318275154</v>
      </c>
      <c r="M343" s="6" t="n">
        <f aca="false">MOD(357.5291 + 35999.0503*L343 - 0.0001559*L343^2 - 0.00000048*L343^3,360)</f>
        <v>334.025854131201</v>
      </c>
      <c r="N343" s="6" t="n">
        <f aca="false">MOD(280.46645 + 36000.76983*L343 + 0.0003032*L343^2,360)</f>
        <v>257.357607965312</v>
      </c>
      <c r="O343" s="6" t="n">
        <f aca="false"> MOD((1.9146 - 0.004817*L343 - 0.000014*L343^2)*SIN(M343*$A$10) + (0.019993 - 0.000101*L343)*SIN(2*M343*$A$10) + 0.00029*SIN(3*M343*$A$10),360)</f>
        <v>359.145946455629</v>
      </c>
      <c r="P343" s="6" t="n">
        <f aca="false">MOD(N343+O343,360)</f>
        <v>256.503554420941</v>
      </c>
      <c r="Q343" s="31" t="n">
        <f aca="false">COS(P343*$A$10)</f>
        <v>-0.233385041127561</v>
      </c>
      <c r="R343" s="7" t="n">
        <f aca="false">COS((23.4393-46.815*L343/3600)*$A$10)*SIN(P343*$A$10)</f>
        <v>-0.892165318376153</v>
      </c>
      <c r="S343" s="7" t="n">
        <f aca="false">SIN((23.4393-46.815*L343/3600)*$A$10)*SIN(P343*$A$10)</f>
        <v>-0.386745998382226</v>
      </c>
      <c r="T343" s="31" t="n">
        <f aca="false">SQRT(1-S343^2)</f>
        <v>0.922186278761149</v>
      </c>
      <c r="U343" s="6" t="n">
        <f aca="false">ATAN(S343/T343)/$A$10</f>
        <v>-22.7521768287965</v>
      </c>
      <c r="V343" s="6" t="n">
        <f aca="false">IF(2*ATAN(R343/(Q343+T343))/$A$10&gt;0, 2*ATAN(R343/(Q343+T343))/$A$10, 2*ATAN(R343/(Q343+T343))/$A$10+360)</f>
        <v>255.34027373004</v>
      </c>
      <c r="W343" s="6" t="n">
        <f aca="false"> MOD(280.46061837 + 360.98564736629*(J343-2451545) + 0.000387933*L343^2 - L343^3/3871000010  + $B$7,360)</f>
        <v>302.351832108572</v>
      </c>
      <c r="X343" s="6" t="n">
        <f aca="false">IF(W343-V343&gt;0,W343-V343,W343-V343+360)</f>
        <v>47.0115583785318</v>
      </c>
      <c r="Y343" s="31" t="n">
        <f aca="false">SIN($A$10*$B$5)*SIN(U343*$A$10) +COS($A$10*$B$5)* COS(U343*$A$10)*COS(X343*$A$10)</f>
        <v>0.107916022273467</v>
      </c>
      <c r="Z343" s="6" t="n">
        <f aca="false">SIN($A$10*X343)</f>
        <v>0.731491267467325</v>
      </c>
      <c r="AA343" s="6" t="n">
        <f aca="false">COS($A$10*X343)*SIN($A$10*$B$5) - TAN($A$10*U343)*COS($A$10*$B$5)</f>
        <v>0.791899954150342</v>
      </c>
      <c r="AB343" s="6" t="n">
        <f aca="false">IF(OR(AND(Z343*AA343&gt;0), AND(Z343&lt;0,AA343&gt;0)), MOD(ATAN2(AA343,Z343)/$A$10+360,360),  ATAN2(AA343,Z343)/$A$10)</f>
        <v>42.7291779754478</v>
      </c>
      <c r="AC343" s="16" t="n">
        <f aca="false">P343-P342</f>
        <v>1.01552991433493</v>
      </c>
      <c r="AD343" s="17" t="n">
        <f aca="false">(100013989+1670700*COS(3.0984635 + 6283.07585*L343/10)+13956*COS(3.05525 + 12566.1517*L343/10)+3084*COS(5.1985 + 77713.7715*L343/10) +1628*COS(1.1739 + 5753.3849*L343/10)+1576*COS(2.8469 + 7860.4194*L343/10)+925*COS(5.453 + 11506.77*L343/10)+542*COS(4.564 + 3930.21*L343/10)+472*COS(3.661 + 5884.927*L343/10)+346*COS(0.964 + 5507.553*L343/10)+329*COS(5.9 + 5223.694*L343/10)+307*COS(0.299 + 5573.143*L343/10)+243*COS(4.273 + 11790.629*L343/10)+212*COS(5.847 + 1577.344*L343/10)+186*COS(5.022 + 10977.079*L343/10)+175*COS(3.012 + 18849.228*L343/10)+110*COS(5.055 + 5486.778*L343/10)+98*COS(0.89 + 6069.78*L343/10)+86*COS(5.69 + 15720.84*L343/10)+86*COS(1.27 + 161000.69*L343/10)+65*COS(0.27 + 17260.15*L343/10)+63*COS(0.92 + 529.69*L343/10)+57*COS(2.01 + 83996.85*L343/10)+56*COS(5.24 + 71430.7*L343/10)+49*COS(3.25 + 2544.31*L343/10)+47*COS(2.58 + 775.52*L343/10)+45*COS(5.54 + 9437.76*L343/10)+43*COS(6.01 + 6275.96*L343/10)+39*COS(5.36 + 4694*L343/10)+38*COS(2.39 + 8827.39*L343/10)+37*COS(0.83 + 19651.05*L343/10)+37*COS(4.9 + 12139.55*L343/10)+36*COS(1.67 + 12036.46*L343/10)+35*COS(1.84 + 2942.46*L343/10)+33*COS(0.24 + 7084.9*L343/10)+32*COS(0.18 + 5088.63*L343/10)+32*COS(1.78 + 398.15*L343/10)+28*COS(1.21 + 6286.6*L343/10)+28*COS(1.9 + 6279.55*L343/10)+26*COS(4.59 + 10447.39*L343/10) +24.6*COS(3.787 + 8429.241*L343/10)+23.6*COS(0.269 + 796.3*L343/10)+27.8*COS(1.899 + 6279.55*L343/10)+23.9*COS(4.996 + 5856.48*L343/10)+20.3*COS(4.653 + 2146.165*L343/10))/100000000 + (103019*COS(1.10749 + 6283.07585*L343/10) +1721*COS(1.0644 + 12566.1517*L343/10) +702*COS(3.142 + 0*L343/10) +32*COS(1.02 + 18849.23*L343/10) +31*COS(2.84 + 5507.55*L343/10) +25*COS(1.32 + 5223.69*L343/10) +18*COS(1.42 + 1577.34*L343/10) +10*COS(5.91 + 10977.08*L343/10) +9*COS(1.42 + 6275.96*L343/10) +9*COS(0.27 + 5486.78*L343/10))*L343/1000000000  + (4359*COS(5.7846 + 6283.0758*L343/10)*L343^2+124*COS(5.579 + 12566.152*L343/10)*L343^2)/10000000000</f>
        <v>0.9850475975267</v>
      </c>
      <c r="AE343" s="10" t="n">
        <f aca="false">2*959.63/AD343</f>
        <v>1948.39315868488</v>
      </c>
      <c r="AF343" s="0"/>
      <c r="AG343" s="0"/>
    </row>
    <row r="344" customFormat="false" ht="12.8" hidden="false" customHeight="false" outlineLevel="0" collapsed="false">
      <c r="D344" s="28" t="n">
        <f aca="false">K344-INT(275*E344/9)+IF($A$8="leap year",1,2)*INT((E344+9)/12)+30</f>
        <v>9</v>
      </c>
      <c r="E344" s="28" t="n">
        <f aca="false">IF(K344&lt;32,1,INT(9*(IF($A$8="leap year",1,2)+K344)/275+0.98))</f>
        <v>12</v>
      </c>
      <c r="F344" s="20" t="n">
        <f aca="false">ASIN(Y344)*180/PI()</f>
        <v>6.15676701883963</v>
      </c>
      <c r="G344" s="21" t="n">
        <f aca="false">F344+1.02/(TAN($A$10*(F344+10.3/(F344+5.11)))*60)</f>
        <v>6.29381747118609</v>
      </c>
      <c r="H344" s="21" t="n">
        <f aca="false">IF(X344&gt;180,AB344-180,AB344+180)</f>
        <v>222.591597915766</v>
      </c>
      <c r="I344" s="13" t="n">
        <f aca="false">IF(ABS(4*(N344-0.0057183-V344))&lt;20,4*(N344-0.0057183-V344),4*(N344-0.0057183-V344-360))</f>
        <v>7.60218361359534</v>
      </c>
      <c r="J344" s="29" t="n">
        <f aca="false">INT(365.25*(IF(E344&gt;2,$A$5,$A$5-1)+4716))+INT(30.6001*(IF(E344&lt;3,E344+12,E344)+1))+D344+$C$2/24+2-INT(IF(E344&gt;2,$A$5,$A$5-1)/100)+INT(INT(IF(E344&gt;2,$A$5,$A$5-1)/100)/4)-1524.5</f>
        <v>2459923.125</v>
      </c>
      <c r="K344" s="7" t="n">
        <v>343</v>
      </c>
      <c r="L344" s="30" t="n">
        <f aca="false">(J344-2451545)/36525</f>
        <v>0.229380561259411</v>
      </c>
      <c r="M344" s="6" t="n">
        <f aca="false">MOD(357.5291 + 35999.0503*L344 - 0.0001559*L344^2 - 0.00000048*L344^3,360)</f>
        <v>335.01145441124</v>
      </c>
      <c r="N344" s="6" t="n">
        <f aca="false">MOD(280.46645 + 36000.76983*L344 + 0.0003032*L344^2,360)</f>
        <v>258.343255329286</v>
      </c>
      <c r="O344" s="6" t="n">
        <f aca="false"> MOD((1.9146 - 0.004817*L344 - 0.000014*L344^2)*SIN(M344*$A$10) + (0.019993 - 0.000101*L344)*SIN(2*M344*$A$10) + 0.00029*SIN(3*M344*$A$10),360)</f>
        <v>359.176096345817</v>
      </c>
      <c r="P344" s="6" t="n">
        <f aca="false">MOD(N344+O344,360)</f>
        <v>257.519351675103</v>
      </c>
      <c r="Q344" s="31" t="n">
        <f aca="false">COS(P344*$A$10)</f>
        <v>-0.216109857187009</v>
      </c>
      <c r="R344" s="7" t="n">
        <f aca="false">COS((23.4393-46.815*L344/3600)*$A$10)*SIN(P344*$A$10)</f>
        <v>-0.895821251050137</v>
      </c>
      <c r="S344" s="7" t="n">
        <f aca="false">SIN((23.4393-46.815*L344/3600)*$A$10)*SIN(P344*$A$10)</f>
        <v>-0.388330807165204</v>
      </c>
      <c r="T344" s="31" t="n">
        <f aca="false">SQRT(1-S344^2)</f>
        <v>0.921520040046022</v>
      </c>
      <c r="U344" s="6" t="n">
        <f aca="false">ATAN(S344/T344)/$A$10</f>
        <v>-22.8506771499265</v>
      </c>
      <c r="V344" s="6" t="n">
        <f aca="false">IF(2*ATAN(R344/(Q344+T344))/$A$10&gt;0, 2*ATAN(R344/(Q344+T344))/$A$10, 2*ATAN(R344/(Q344+T344))/$A$10+360)</f>
        <v>256.436991125887</v>
      </c>
      <c r="W344" s="6" t="n">
        <f aca="false"> MOD(280.46061837 + 360.98564736629*(J344-2451545) + 0.000387933*L344^2 - L344^3/3871000010  + $B$7,360)</f>
        <v>303.337479479611</v>
      </c>
      <c r="X344" s="6" t="n">
        <f aca="false">IF(W344-V344&gt;0,W344-V344,W344-V344+360)</f>
        <v>46.9004883537238</v>
      </c>
      <c r="Y344" s="31" t="n">
        <f aca="false">SIN($A$10*$B$5)*SIN(U344*$A$10) +COS($A$10*$B$5)* COS(U344*$A$10)*COS(X344*$A$10)</f>
        <v>0.107249180601528</v>
      </c>
      <c r="Z344" s="6" t="n">
        <f aca="false">SIN($A$10*X344)</f>
        <v>0.730168100396517</v>
      </c>
      <c r="AA344" s="6" t="n">
        <f aca="false">COS($A$10*X344)*SIN($A$10*$B$5) - TAN($A$10*U344)*COS($A$10*$B$5)</f>
        <v>0.794285586734441</v>
      </c>
      <c r="AB344" s="6" t="n">
        <f aca="false">IF(OR(AND(Z344*AA344&gt;0), AND(Z344&lt;0,AA344&gt;0)), MOD(ATAN2(AA344,Z344)/$A$10+360,360),  ATAN2(AA344,Z344)/$A$10)</f>
        <v>42.5915979157665</v>
      </c>
      <c r="AC344" s="16" t="n">
        <f aca="false">P344-P343</f>
        <v>1.01579725416218</v>
      </c>
      <c r="AD344" s="17" t="n">
        <f aca="false">(100013989+1670700*COS(3.0984635 + 6283.07585*L344/10)+13956*COS(3.05525 + 12566.1517*L344/10)+3084*COS(5.1985 + 77713.7715*L344/10) +1628*COS(1.1739 + 5753.3849*L344/10)+1576*COS(2.8469 + 7860.4194*L344/10)+925*COS(5.453 + 11506.77*L344/10)+542*COS(4.564 + 3930.21*L344/10)+472*COS(3.661 + 5884.927*L344/10)+346*COS(0.964 + 5507.553*L344/10)+329*COS(5.9 + 5223.694*L344/10)+307*COS(0.299 + 5573.143*L344/10)+243*COS(4.273 + 11790.629*L344/10)+212*COS(5.847 + 1577.344*L344/10)+186*COS(5.022 + 10977.079*L344/10)+175*COS(3.012 + 18849.228*L344/10)+110*COS(5.055 + 5486.778*L344/10)+98*COS(0.89 + 6069.78*L344/10)+86*COS(5.69 + 15720.84*L344/10)+86*COS(1.27 + 161000.69*L344/10)+65*COS(0.27 + 17260.15*L344/10)+63*COS(0.92 + 529.69*L344/10)+57*COS(2.01 + 83996.85*L344/10)+56*COS(5.24 + 71430.7*L344/10)+49*COS(3.25 + 2544.31*L344/10)+47*COS(2.58 + 775.52*L344/10)+45*COS(5.54 + 9437.76*L344/10)+43*COS(6.01 + 6275.96*L344/10)+39*COS(5.36 + 4694*L344/10)+38*COS(2.39 + 8827.39*L344/10)+37*COS(0.83 + 19651.05*L344/10)+37*COS(4.9 + 12139.55*L344/10)+36*COS(1.67 + 12036.46*L344/10)+35*COS(1.84 + 2942.46*L344/10)+33*COS(0.24 + 7084.9*L344/10)+32*COS(0.18 + 5088.63*L344/10)+32*COS(1.78 + 398.15*L344/10)+28*COS(1.21 + 6286.6*L344/10)+28*COS(1.9 + 6279.55*L344/10)+26*COS(4.59 + 10447.39*L344/10) +24.6*COS(3.787 + 8429.241*L344/10)+23.6*COS(0.269 + 796.3*L344/10)+27.8*COS(1.899 + 6279.55*L344/10)+23.9*COS(4.996 + 5856.48*L344/10)+20.3*COS(4.653 + 2146.165*L344/10))/100000000 + (103019*COS(1.10749 + 6283.07585*L344/10) +1721*COS(1.0644 + 12566.1517*L344/10) +702*COS(3.142 + 0*L344/10) +32*COS(1.02 + 18849.23*L344/10) +31*COS(2.84 + 5507.55*L344/10) +25*COS(1.32 + 5223.69*L344/10) +18*COS(1.42 + 1577.34*L344/10) +10*COS(5.91 + 10977.08*L344/10) +9*COS(1.42 + 6275.96*L344/10) +9*COS(0.27 + 5486.78*L344/10))*L344/1000000000  + (4359*COS(5.7846 + 6283.0758*L344/10)*L344^2+124*COS(5.579 + 12566.152*L344/10)*L344^2)/10000000000</f>
        <v>0.984920940167172</v>
      </c>
      <c r="AE344" s="10" t="n">
        <f aca="false">2*959.63/AD344</f>
        <v>1948.64371517397</v>
      </c>
      <c r="AF344" s="0"/>
      <c r="AG344" s="0"/>
    </row>
    <row r="345" customFormat="false" ht="12.8" hidden="false" customHeight="false" outlineLevel="0" collapsed="false">
      <c r="D345" s="28" t="n">
        <f aca="false">K345-INT(275*E345/9)+IF($A$8="leap year",1,2)*INT((E345+9)/12)+30</f>
        <v>10</v>
      </c>
      <c r="E345" s="28" t="n">
        <f aca="false">IF(K345&lt;32,1,INT(9*(IF($A$8="leap year",1,2)+K345)/275+0.98))</f>
        <v>12</v>
      </c>
      <c r="F345" s="20" t="n">
        <f aca="false">ASIN(Y345)*180/PI()</f>
        <v>6.12556417754243</v>
      </c>
      <c r="G345" s="21" t="n">
        <f aca="false">F345+1.02/(TAN($A$10*(F345+10.3/(F345+5.11)))*60)</f>
        <v>6.26317815405247</v>
      </c>
      <c r="H345" s="21" t="n">
        <f aca="false">IF(X345&gt;180,AB345-180,AB345+180)</f>
        <v>222.456209673558</v>
      </c>
      <c r="I345" s="13" t="n">
        <f aca="false">IF(ABS(4*(N345-0.0057183-V345))&lt;20,4*(N345-0.0057183-V345),4*(N345-0.0057183-V345-360))</f>
        <v>7.15066950662435</v>
      </c>
      <c r="J345" s="29" t="n">
        <f aca="false">INT(365.25*(IF(E345&gt;2,$A$5,$A$5-1)+4716))+INT(30.6001*(IF(E345&lt;3,E345+12,E345)+1))+D345+$C$2/24+2-INT(IF(E345&gt;2,$A$5,$A$5-1)/100)+INT(INT(IF(E345&gt;2,$A$5,$A$5-1)/100)/4)-1524.5</f>
        <v>2459924.125</v>
      </c>
      <c r="K345" s="7" t="n">
        <v>344</v>
      </c>
      <c r="L345" s="30" t="n">
        <f aca="false">(J345-2451545)/36525</f>
        <v>0.229407939767283</v>
      </c>
      <c r="M345" s="6" t="n">
        <f aca="false">MOD(357.5291 + 35999.0503*L345 - 0.0001559*L345^2 - 0.00000048*L345^3,360)</f>
        <v>335.997054691279</v>
      </c>
      <c r="N345" s="6" t="n">
        <f aca="false">MOD(280.46645 + 36000.76983*L345 + 0.0003032*L345^2,360)</f>
        <v>259.328902693256</v>
      </c>
      <c r="O345" s="6" t="n">
        <f aca="false"> MOD((1.9146 - 0.004817*L345 - 0.000014*L345^2)*SIN(M345*$A$10) + (0.019993 - 0.000101*L345)*SIN(2*M345*$A$10) + 0.00029*SIN(3*M345*$A$10),360)</f>
        <v>359.206504262056</v>
      </c>
      <c r="P345" s="6" t="n">
        <f aca="false">MOD(N345+O345,360)</f>
        <v>258.535406955312</v>
      </c>
      <c r="Q345" s="31" t="n">
        <f aca="false">COS(P345*$A$10)</f>
        <v>-0.198762334328785</v>
      </c>
      <c r="R345" s="7" t="n">
        <f aca="false">COS((23.4393-46.815*L345/3600)*$A$10)*SIN(P345*$A$10)</f>
        <v>-0.899196439937129</v>
      </c>
      <c r="S345" s="7" t="n">
        <f aca="false">SIN((23.4393-46.815*L345/3600)*$A$10)*SIN(P345*$A$10)</f>
        <v>-0.389793915879361</v>
      </c>
      <c r="T345" s="31" t="n">
        <f aca="false">SQRT(1-S345^2)</f>
        <v>0.920902113768577</v>
      </c>
      <c r="U345" s="6" t="n">
        <f aca="false">ATAN(S345/T345)/$A$10</f>
        <v>-22.9416768553899</v>
      </c>
      <c r="V345" s="6" t="n">
        <f aca="false">IF(2*ATAN(R345/(Q345+T345))/$A$10&gt;0, 2*ATAN(R345/(Q345+T345))/$A$10, 2*ATAN(R345/(Q345+T345))/$A$10+360)</f>
        <v>257.5355170166</v>
      </c>
      <c r="W345" s="6" t="n">
        <f aca="false"> MOD(280.46061837 + 360.98564736629*(J345-2451545) + 0.000387933*L345^2 - L345^3/3871000010  + $B$7,360)</f>
        <v>304.32312685065</v>
      </c>
      <c r="X345" s="6" t="n">
        <f aca="false">IF(W345-V345&gt;0,W345-V345,W345-V345+360)</f>
        <v>46.7876098340497</v>
      </c>
      <c r="Y345" s="31" t="n">
        <f aca="false">SIN($A$10*$B$5)*SIN(U345*$A$10) +COS($A$10*$B$5)* COS(U345*$A$10)*COS(X345*$A$10)</f>
        <v>0.106707713522079</v>
      </c>
      <c r="Z345" s="6" t="n">
        <f aca="false">SIN($A$10*X345)</f>
        <v>0.728820577620271</v>
      </c>
      <c r="AA345" s="6" t="n">
        <f aca="false">COS($A$10*X345)*SIN($A$10*$B$5) - TAN($A$10*U345)*COS($A$10*$B$5)</f>
        <v>0.796589531588962</v>
      </c>
      <c r="AB345" s="6" t="n">
        <f aca="false">IF(OR(AND(Z345*AA345&gt;0), AND(Z345&lt;0,AA345&gt;0)), MOD(ATAN2(AA345,Z345)/$A$10+360,360),  ATAN2(AA345,Z345)/$A$10)</f>
        <v>42.4562096735582</v>
      </c>
      <c r="AC345" s="16" t="n">
        <f aca="false">P345-P344</f>
        <v>1.016055280209</v>
      </c>
      <c r="AD345" s="17" t="n">
        <f aca="false">(100013989+1670700*COS(3.0984635 + 6283.07585*L345/10)+13956*COS(3.05525 + 12566.1517*L345/10)+3084*COS(5.1985 + 77713.7715*L345/10) +1628*COS(1.1739 + 5753.3849*L345/10)+1576*COS(2.8469 + 7860.4194*L345/10)+925*COS(5.453 + 11506.77*L345/10)+542*COS(4.564 + 3930.21*L345/10)+472*COS(3.661 + 5884.927*L345/10)+346*COS(0.964 + 5507.553*L345/10)+329*COS(5.9 + 5223.694*L345/10)+307*COS(0.299 + 5573.143*L345/10)+243*COS(4.273 + 11790.629*L345/10)+212*COS(5.847 + 1577.344*L345/10)+186*COS(5.022 + 10977.079*L345/10)+175*COS(3.012 + 18849.228*L345/10)+110*COS(5.055 + 5486.778*L345/10)+98*COS(0.89 + 6069.78*L345/10)+86*COS(5.69 + 15720.84*L345/10)+86*COS(1.27 + 161000.69*L345/10)+65*COS(0.27 + 17260.15*L345/10)+63*COS(0.92 + 529.69*L345/10)+57*COS(2.01 + 83996.85*L345/10)+56*COS(5.24 + 71430.7*L345/10)+49*COS(3.25 + 2544.31*L345/10)+47*COS(2.58 + 775.52*L345/10)+45*COS(5.54 + 9437.76*L345/10)+43*COS(6.01 + 6275.96*L345/10)+39*COS(5.36 + 4694*L345/10)+38*COS(2.39 + 8827.39*L345/10)+37*COS(0.83 + 19651.05*L345/10)+37*COS(4.9 + 12139.55*L345/10)+36*COS(1.67 + 12036.46*L345/10)+35*COS(1.84 + 2942.46*L345/10)+33*COS(0.24 + 7084.9*L345/10)+32*COS(0.18 + 5088.63*L345/10)+32*COS(1.78 + 398.15*L345/10)+28*COS(1.21 + 6286.6*L345/10)+28*COS(1.9 + 6279.55*L345/10)+26*COS(4.59 + 10447.39*L345/10) +24.6*COS(3.787 + 8429.241*L345/10)+23.6*COS(0.269 + 796.3*L345/10)+27.8*COS(1.899 + 6279.55*L345/10)+23.9*COS(4.996 + 5856.48*L345/10)+20.3*COS(4.653 + 2146.165*L345/10))/100000000 + (103019*COS(1.10749 + 6283.07585*L345/10) +1721*COS(1.0644 + 12566.1517*L345/10) +702*COS(3.142 + 0*L345/10) +32*COS(1.02 + 18849.23*L345/10) +31*COS(2.84 + 5507.55*L345/10) +25*COS(1.32 + 5223.69*L345/10) +18*COS(1.42 + 1577.34*L345/10) +10*COS(5.91 + 10977.08*L345/10) +9*COS(1.42 + 6275.96*L345/10) +9*COS(0.27 + 5486.78*L345/10))*L345/1000000000  + (4359*COS(5.7846 + 6283.0758*L345/10)*L345^2+124*COS(5.579 + 12566.152*L345/10)*L345^2)/10000000000</f>
        <v>0.984800030233679</v>
      </c>
      <c r="AE345" s="10" t="n">
        <f aca="false">2*959.63/AD345</f>
        <v>1948.88296210205</v>
      </c>
      <c r="AF345" s="0"/>
      <c r="AG345" s="0"/>
    </row>
    <row r="346" customFormat="false" ht="12.8" hidden="false" customHeight="false" outlineLevel="0" collapsed="false">
      <c r="D346" s="28" t="n">
        <f aca="false">K346-INT(275*E346/9)+IF($A$8="leap year",1,2)*INT((E346+9)/12)+30</f>
        <v>11</v>
      </c>
      <c r="E346" s="28" t="n">
        <f aca="false">IF(K346&lt;32,1,INT(9*(IF($A$8="leap year",1,2)+K346)/275+0.98))</f>
        <v>12</v>
      </c>
      <c r="F346" s="20" t="n">
        <f aca="false">ASIN(Y346)*180/PI()</f>
        <v>6.10158437223717</v>
      </c>
      <c r="G346" s="21" t="n">
        <f aca="false">F346+1.02/(TAN($A$10*(F346+10.3/(F346+5.11)))*60)</f>
        <v>6.23963434530596</v>
      </c>
      <c r="H346" s="21" t="n">
        <f aca="false">IF(X346&gt;180,AB346-180,AB346+180)</f>
        <v>222.323117556338</v>
      </c>
      <c r="I346" s="13" t="n">
        <f aca="false">IF(ABS(4*(N346-0.0057183-V346))&lt;20,4*(N346-0.0057183-V346),4*(N346-0.0057183-V346-360))</f>
        <v>6.6924126149022</v>
      </c>
      <c r="J346" s="29" t="n">
        <f aca="false">INT(365.25*(IF(E346&gt;2,$A$5,$A$5-1)+4716))+INT(30.6001*(IF(E346&lt;3,E346+12,E346)+1))+D346+$C$2/24+2-INT(IF(E346&gt;2,$A$5,$A$5-1)/100)+INT(INT(IF(E346&gt;2,$A$5,$A$5-1)/100)/4)-1524.5</f>
        <v>2459925.125</v>
      </c>
      <c r="K346" s="7" t="n">
        <v>345</v>
      </c>
      <c r="L346" s="30" t="n">
        <f aca="false">(J346-2451545)/36525</f>
        <v>0.229435318275154</v>
      </c>
      <c r="M346" s="6" t="n">
        <f aca="false">MOD(357.5291 + 35999.0503*L346 - 0.0001559*L346^2 - 0.00000048*L346^3,360)</f>
        <v>336.982654971318</v>
      </c>
      <c r="N346" s="6" t="n">
        <f aca="false">MOD(280.46645 + 36000.76983*L346 + 0.0003032*L346^2,360)</f>
        <v>260.31455005723</v>
      </c>
      <c r="O346" s="6" t="n">
        <f aca="false"> MOD((1.9146 - 0.004817*L346 - 0.000014*L346^2)*SIN(M346*$A$10) + (0.019993 - 0.000101*L346)*SIN(2*M346*$A$10) + 0.00029*SIN(3*M346*$A$10),360)</f>
        <v>359.237160796392</v>
      </c>
      <c r="P346" s="6" t="n">
        <f aca="false">MOD(N346+O346,360)</f>
        <v>259.551710853622</v>
      </c>
      <c r="Q346" s="31" t="n">
        <f aca="false">COS(P346*$A$10)</f>
        <v>-0.18134803959663</v>
      </c>
      <c r="R346" s="7" t="n">
        <f aca="false">COS((23.4393-46.815*L346/3600)*$A$10)*SIN(P346*$A$10)</f>
        <v>-0.902289581310663</v>
      </c>
      <c r="S346" s="7" t="n">
        <f aca="false">SIN((23.4393-46.815*L346/3600)*$A$10)*SIN(P346*$A$10)</f>
        <v>-0.391134759376724</v>
      </c>
      <c r="T346" s="31" t="n">
        <f aca="false">SQRT(1-S346^2)</f>
        <v>0.920333417847745</v>
      </c>
      <c r="U346" s="6" t="n">
        <f aca="false">ATAN(S346/T346)/$A$10</f>
        <v>-23.0251258856598</v>
      </c>
      <c r="V346" s="6" t="n">
        <f aca="false">IF(2*ATAN(R346/(Q346+T346))/$A$10&gt;0, 2*ATAN(R346/(Q346+T346))/$A$10, 2*ATAN(R346/(Q346+T346))/$A$10+360)</f>
        <v>258.635728603504</v>
      </c>
      <c r="W346" s="6" t="n">
        <f aca="false"> MOD(280.46061837 + 360.98564736629*(J346-2451545) + 0.000387933*L346^2 - L346^3/3871000010  + $B$7,360)</f>
        <v>305.308774222154</v>
      </c>
      <c r="X346" s="6" t="n">
        <f aca="false">IF(W346-V346&gt;0,W346-V346,W346-V346+360)</f>
        <v>46.6730456186497</v>
      </c>
      <c r="Y346" s="31" t="n">
        <f aca="false">SIN($A$10*$B$5)*SIN(U346*$A$10) +COS($A$10*$B$5)* COS(U346*$A$10)*COS(X346*$A$10)</f>
        <v>0.106291567237649</v>
      </c>
      <c r="Z346" s="6" t="n">
        <f aca="false">SIN($A$10*X346)</f>
        <v>0.727450038895806</v>
      </c>
      <c r="AA346" s="6" t="n">
        <f aca="false">COS($A$10*X346)*SIN($A$10*$B$5) - TAN($A$10*U346)*COS($A$10*$B$5)</f>
        <v>0.798809439640758</v>
      </c>
      <c r="AB346" s="6" t="n">
        <f aca="false">IF(OR(AND(Z346*AA346&gt;0), AND(Z346&lt;0,AA346&gt;0)), MOD(ATAN2(AA346,Z346)/$A$10+360,360),  ATAN2(AA346,Z346)/$A$10)</f>
        <v>42.3231175563377</v>
      </c>
      <c r="AC346" s="16" t="n">
        <f aca="false">P346-P345</f>
        <v>1.01630389831007</v>
      </c>
      <c r="AD346" s="17" t="n">
        <f aca="false">(100013989+1670700*COS(3.0984635 + 6283.07585*L346/10)+13956*COS(3.05525 + 12566.1517*L346/10)+3084*COS(5.1985 + 77713.7715*L346/10) +1628*COS(1.1739 + 5753.3849*L346/10)+1576*COS(2.8469 + 7860.4194*L346/10)+925*COS(5.453 + 11506.77*L346/10)+542*COS(4.564 + 3930.21*L346/10)+472*COS(3.661 + 5884.927*L346/10)+346*COS(0.964 + 5507.553*L346/10)+329*COS(5.9 + 5223.694*L346/10)+307*COS(0.299 + 5573.143*L346/10)+243*COS(4.273 + 11790.629*L346/10)+212*COS(5.847 + 1577.344*L346/10)+186*COS(5.022 + 10977.079*L346/10)+175*COS(3.012 + 18849.228*L346/10)+110*COS(5.055 + 5486.778*L346/10)+98*COS(0.89 + 6069.78*L346/10)+86*COS(5.69 + 15720.84*L346/10)+86*COS(1.27 + 161000.69*L346/10)+65*COS(0.27 + 17260.15*L346/10)+63*COS(0.92 + 529.69*L346/10)+57*COS(2.01 + 83996.85*L346/10)+56*COS(5.24 + 71430.7*L346/10)+49*COS(3.25 + 2544.31*L346/10)+47*COS(2.58 + 775.52*L346/10)+45*COS(5.54 + 9437.76*L346/10)+43*COS(6.01 + 6275.96*L346/10)+39*COS(5.36 + 4694*L346/10)+38*COS(2.39 + 8827.39*L346/10)+37*COS(0.83 + 19651.05*L346/10)+37*COS(4.9 + 12139.55*L346/10)+36*COS(1.67 + 12036.46*L346/10)+35*COS(1.84 + 2942.46*L346/10)+33*COS(0.24 + 7084.9*L346/10)+32*COS(0.18 + 5088.63*L346/10)+32*COS(1.78 + 398.15*L346/10)+28*COS(1.21 + 6286.6*L346/10)+28*COS(1.9 + 6279.55*L346/10)+26*COS(4.59 + 10447.39*L346/10) +24.6*COS(3.787 + 8429.241*L346/10)+23.6*COS(0.269 + 796.3*L346/10)+27.8*COS(1.899 + 6279.55*L346/10)+23.9*COS(4.996 + 5856.48*L346/10)+20.3*COS(4.653 + 2146.165*L346/10))/100000000 + (103019*COS(1.10749 + 6283.07585*L346/10) +1721*COS(1.0644 + 12566.1517*L346/10) +702*COS(3.142 + 0*L346/10) +32*COS(1.02 + 18849.23*L346/10) +31*COS(2.84 + 5507.55*L346/10) +25*COS(1.32 + 5223.69*L346/10) +18*COS(1.42 + 1577.34*L346/10) +10*COS(5.91 + 10977.08*L346/10) +9*COS(1.42 + 6275.96*L346/10) +9*COS(0.27 + 5486.78*L346/10))*L346/1000000000  + (4359*COS(5.7846 + 6283.0758*L346/10)*L346^2+124*COS(5.579 + 12566.152*L346/10)*L346^2)/10000000000</f>
        <v>0.984684806484521</v>
      </c>
      <c r="AE346" s="10" t="n">
        <f aca="false">2*959.63/AD346</f>
        <v>1949.11101233709</v>
      </c>
      <c r="AF346" s="0"/>
      <c r="AG346" s="0"/>
    </row>
    <row r="347" customFormat="false" ht="12.8" hidden="false" customHeight="false" outlineLevel="0" collapsed="false">
      <c r="D347" s="28" t="n">
        <f aca="false">K347-INT(275*E347/9)+IF($A$8="leap year",1,2)*INT((E347+9)/12)+30</f>
        <v>12</v>
      </c>
      <c r="E347" s="28" t="n">
        <f aca="false">IF(K347&lt;32,1,INT(9*(IF($A$8="leap year",1,2)+K347)/275+0.98))</f>
        <v>12</v>
      </c>
      <c r="F347" s="20" t="n">
        <f aca="false">ASIN(Y347)*180/PI()</f>
        <v>6.08481947633173</v>
      </c>
      <c r="G347" s="21" t="n">
        <f aca="false">F347+1.02/(TAN($A$10*(F347+10.3/(F347+5.11)))*60)</f>
        <v>6.22317578607271</v>
      </c>
      <c r="H347" s="21" t="n">
        <f aca="false">IF(X347&gt;180,AB347-180,AB347+180)</f>
        <v>222.192425992989</v>
      </c>
      <c r="I347" s="13" t="n">
        <f aca="false">IF(ABS(4*(N347-0.0057183-V347))&lt;20,4*(N347-0.0057183-V347),4*(N347-0.0057183-V347-360))</f>
        <v>6.22791615578262</v>
      </c>
      <c r="J347" s="29" t="n">
        <f aca="false">INT(365.25*(IF(E347&gt;2,$A$5,$A$5-1)+4716))+INT(30.6001*(IF(E347&lt;3,E347+12,E347)+1))+D347+$C$2/24+2-INT(IF(E347&gt;2,$A$5,$A$5-1)/100)+INT(INT(IF(E347&gt;2,$A$5,$A$5-1)/100)/4)-1524.5</f>
        <v>2459926.125</v>
      </c>
      <c r="K347" s="7" t="n">
        <v>346</v>
      </c>
      <c r="L347" s="30" t="n">
        <f aca="false">(J347-2451545)/36525</f>
        <v>0.229462696783025</v>
      </c>
      <c r="M347" s="6" t="n">
        <f aca="false">MOD(357.5291 + 35999.0503*L347 - 0.0001559*L347^2 - 0.00000048*L347^3,360)</f>
        <v>337.968255251357</v>
      </c>
      <c r="N347" s="6" t="n">
        <f aca="false">MOD(280.46645 + 36000.76983*L347 + 0.0003032*L347^2,360)</f>
        <v>261.300197421206</v>
      </c>
      <c r="O347" s="6" t="n">
        <f aca="false"> MOD((1.9146 - 0.004817*L347 - 0.000014*L347^2)*SIN(M347*$A$10) + (0.019993 - 0.000101*L347)*SIN(2*M347*$A$10) + 0.00029*SIN(3*M347*$A$10),360)</f>
        <v>359.268056449978</v>
      </c>
      <c r="P347" s="6" t="n">
        <f aca="false">MOD(N347+O347,360)</f>
        <v>260.568253871184</v>
      </c>
      <c r="Q347" s="31" t="n">
        <f aca="false">COS(P347*$A$10)</f>
        <v>-0.163872571593366</v>
      </c>
      <c r="R347" s="7" t="n">
        <f aca="false">COS((23.4393-46.815*L347/3600)*$A$10)*SIN(P347*$A$10)</f>
        <v>-0.905099469099823</v>
      </c>
      <c r="S347" s="7" t="n">
        <f aca="false">SIN((23.4393-46.815*L347/3600)*$A$10)*SIN(P347*$A$10)</f>
        <v>-0.392352814842199</v>
      </c>
      <c r="T347" s="31" t="n">
        <f aca="false">SQRT(1-S347^2)</f>
        <v>0.919814801297198</v>
      </c>
      <c r="U347" s="6" t="n">
        <f aca="false">ATAN(S347/T347)/$A$10</f>
        <v>-23.100977848524</v>
      </c>
      <c r="V347" s="6" t="n">
        <f aca="false">IF(2*ATAN(R347/(Q347+T347))/$A$10&gt;0, 2*ATAN(R347/(Q347+T347))/$A$10, 2*ATAN(R347/(Q347+T347))/$A$10+360)</f>
        <v>259.73750008226</v>
      </c>
      <c r="W347" s="6" t="n">
        <f aca="false"> MOD(280.46061837 + 360.98564736629*(J347-2451545) + 0.000387933*L347^2 - L347^3/3871000010  + $B$7,360)</f>
        <v>306.294421593193</v>
      </c>
      <c r="X347" s="6" t="n">
        <f aca="false">IF(W347-V347&gt;0,W347-V347,W347-V347+360)</f>
        <v>46.556921510933</v>
      </c>
      <c r="Y347" s="31" t="n">
        <f aca="false">SIN($A$10*$B$5)*SIN(U347*$A$10) +COS($A$10*$B$5)* COS(U347*$A$10)*COS(X347*$A$10)</f>
        <v>0.106000617651717</v>
      </c>
      <c r="Z347" s="6" t="n">
        <f aca="false">SIN($A$10*X347)</f>
        <v>0.726057871028317</v>
      </c>
      <c r="AA347" s="6" t="n">
        <f aca="false">COS($A$10*X347)*SIN($A$10*$B$5) - TAN($A$10*U347)*COS($A$10*$B$5)</f>
        <v>0.800943014235493</v>
      </c>
      <c r="AB347" s="6" t="n">
        <f aca="false">IF(OR(AND(Z347*AA347&gt;0), AND(Z347&lt;0,AA347&gt;0)), MOD(ATAN2(AA347,Z347)/$A$10+360,360),  ATAN2(AA347,Z347)/$A$10)</f>
        <v>42.1924259929888</v>
      </c>
      <c r="AC347" s="16" t="n">
        <f aca="false">P347-P346</f>
        <v>1.01654301756184</v>
      </c>
      <c r="AD347" s="17" t="n">
        <f aca="false">(100013989+1670700*COS(3.0984635 + 6283.07585*L347/10)+13956*COS(3.05525 + 12566.1517*L347/10)+3084*COS(5.1985 + 77713.7715*L347/10) +1628*COS(1.1739 + 5753.3849*L347/10)+1576*COS(2.8469 + 7860.4194*L347/10)+925*COS(5.453 + 11506.77*L347/10)+542*COS(4.564 + 3930.21*L347/10)+472*COS(3.661 + 5884.927*L347/10)+346*COS(0.964 + 5507.553*L347/10)+329*COS(5.9 + 5223.694*L347/10)+307*COS(0.299 + 5573.143*L347/10)+243*COS(4.273 + 11790.629*L347/10)+212*COS(5.847 + 1577.344*L347/10)+186*COS(5.022 + 10977.079*L347/10)+175*COS(3.012 + 18849.228*L347/10)+110*COS(5.055 + 5486.778*L347/10)+98*COS(0.89 + 6069.78*L347/10)+86*COS(5.69 + 15720.84*L347/10)+86*COS(1.27 + 161000.69*L347/10)+65*COS(0.27 + 17260.15*L347/10)+63*COS(0.92 + 529.69*L347/10)+57*COS(2.01 + 83996.85*L347/10)+56*COS(5.24 + 71430.7*L347/10)+49*COS(3.25 + 2544.31*L347/10)+47*COS(2.58 + 775.52*L347/10)+45*COS(5.54 + 9437.76*L347/10)+43*COS(6.01 + 6275.96*L347/10)+39*COS(5.36 + 4694*L347/10)+38*COS(2.39 + 8827.39*L347/10)+37*COS(0.83 + 19651.05*L347/10)+37*COS(4.9 + 12139.55*L347/10)+36*COS(1.67 + 12036.46*L347/10)+35*COS(1.84 + 2942.46*L347/10)+33*COS(0.24 + 7084.9*L347/10)+32*COS(0.18 + 5088.63*L347/10)+32*COS(1.78 + 398.15*L347/10)+28*COS(1.21 + 6286.6*L347/10)+28*COS(1.9 + 6279.55*L347/10)+26*COS(4.59 + 10447.39*L347/10) +24.6*COS(3.787 + 8429.241*L347/10)+23.6*COS(0.269 + 796.3*L347/10)+27.8*COS(1.899 + 6279.55*L347/10)+23.9*COS(4.996 + 5856.48*L347/10)+20.3*COS(4.653 + 2146.165*L347/10))/100000000 + (103019*COS(1.10749 + 6283.07585*L347/10) +1721*COS(1.0644 + 12566.1517*L347/10) +702*COS(3.142 + 0*L347/10) +32*COS(1.02 + 18849.23*L347/10) +31*COS(2.84 + 5507.55*L347/10) +25*COS(1.32 + 5223.69*L347/10) +18*COS(1.42 + 1577.34*L347/10) +10*COS(5.91 + 10977.08*L347/10) +9*COS(1.42 + 6275.96*L347/10) +9*COS(0.27 + 5486.78*L347/10))*L347/1000000000  + (4359*COS(5.7846 + 6283.0758*L347/10)*L347^2+124*COS(5.579 + 12566.152*L347/10)*L347^2)/10000000000</f>
        <v>0.984575181257891</v>
      </c>
      <c r="AE347" s="10" t="n">
        <f aca="false">2*959.63/AD347</f>
        <v>1949.32803155566</v>
      </c>
      <c r="AF347" s="0"/>
      <c r="AG347" s="0"/>
    </row>
    <row r="348" customFormat="false" ht="12.8" hidden="false" customHeight="false" outlineLevel="0" collapsed="false">
      <c r="D348" s="28" t="n">
        <f aca="false">K348-INT(275*E348/9)+IF($A$8="leap year",1,2)*INT((E348+9)/12)+30</f>
        <v>13</v>
      </c>
      <c r="E348" s="28" t="n">
        <f aca="false">IF(K348&lt;32,1,INT(9*(IF($A$8="leap year",1,2)+K348)/275+0.98))</f>
        <v>12</v>
      </c>
      <c r="F348" s="20" t="n">
        <f aca="false">ASIN(Y348)*180/PI()</f>
        <v>6.07525762750325</v>
      </c>
      <c r="G348" s="21" t="n">
        <f aca="false">F348+1.02/(TAN($A$10*(F348+10.3/(F348+5.11)))*60)</f>
        <v>6.2137892197586</v>
      </c>
      <c r="H348" s="21" t="n">
        <f aca="false">IF(X348&gt;180,AB348-180,AB348+180)</f>
        <v>222.064239398043</v>
      </c>
      <c r="I348" s="13" t="n">
        <f aca="false">IF(ABS(4*(N348-0.0057183-V348))&lt;20,4*(N348-0.0057183-V348),4*(N348-0.0057183-V348-360))</f>
        <v>5.75769451621545</v>
      </c>
      <c r="J348" s="29" t="n">
        <f aca="false">INT(365.25*(IF(E348&gt;2,$A$5,$A$5-1)+4716))+INT(30.6001*(IF(E348&lt;3,E348+12,E348)+1))+D348+$C$2/24+2-INT(IF(E348&gt;2,$A$5,$A$5-1)/100)+INT(INT(IF(E348&gt;2,$A$5,$A$5-1)/100)/4)-1524.5</f>
        <v>2459927.125</v>
      </c>
      <c r="K348" s="7" t="n">
        <v>347</v>
      </c>
      <c r="L348" s="30" t="n">
        <f aca="false">(J348-2451545)/36525</f>
        <v>0.229490075290897</v>
      </c>
      <c r="M348" s="6" t="n">
        <f aca="false">MOD(357.5291 + 35999.0503*L348 - 0.0001559*L348^2 - 0.00000048*L348^3,360)</f>
        <v>338.953855531394</v>
      </c>
      <c r="N348" s="6" t="n">
        <f aca="false">MOD(280.46645 + 36000.76983*L348 + 0.0003032*L348^2,360)</f>
        <v>262.28584478518</v>
      </c>
      <c r="O348" s="6" t="n">
        <f aca="false"> MOD((1.9146 - 0.004817*L348 - 0.000014*L348^2)*SIN(M348*$A$10) + (0.019993 - 0.000101*L348)*SIN(2*M348*$A$10) + 0.00029*SIN(3*M348*$A$10),360)</f>
        <v>359.299181636407</v>
      </c>
      <c r="P348" s="6" t="n">
        <f aca="false">MOD(N348+O348,360)</f>
        <v>261.585026421587</v>
      </c>
      <c r="Q348" s="31" t="n">
        <f aca="false">COS(P348*$A$10)</f>
        <v>-0.146341558265356</v>
      </c>
      <c r="R348" s="7" t="n">
        <f aca="false">COS((23.4393-46.815*L348/3600)*$A$10)*SIN(P348*$A$10)</f>
        <v>-0.907624995640352</v>
      </c>
      <c r="S348" s="7" t="n">
        <f aca="false">SIN((23.4393-46.815*L348/3600)*$A$10)*SIN(P348*$A$10)</f>
        <v>-0.393447602119161</v>
      </c>
      <c r="T348" s="31" t="n">
        <f aca="false">SQRT(1-S348^2)</f>
        <v>0.919347042409275</v>
      </c>
      <c r="U348" s="6" t="n">
        <f aca="false">ATAN(S348/T348)/$A$10</f>
        <v>-23.1691900977509</v>
      </c>
      <c r="V348" s="6" t="n">
        <f aca="false">IF(2*ATAN(R348/(Q348+T348))/$A$10&gt;0, 2*ATAN(R348/(Q348+T348))/$A$10, 2*ATAN(R348/(Q348+T348))/$A$10+360)</f>
        <v>260.840702856126</v>
      </c>
      <c r="W348" s="6" t="n">
        <f aca="false"> MOD(280.46061837 + 360.98564736629*(J348-2451545) + 0.000387933*L348^2 - L348^3/3871000010  + $B$7,360)</f>
        <v>307.280068964697</v>
      </c>
      <c r="X348" s="6" t="n">
        <f aca="false">IF(W348-V348&gt;0,W348-V348,W348-V348+360)</f>
        <v>46.4393661085718</v>
      </c>
      <c r="Y348" s="31" t="n">
        <f aca="false">SIN($A$10*$B$5)*SIN(U348*$A$10) +COS($A$10*$B$5)* COS(U348*$A$10)*COS(X348*$A$10)</f>
        <v>0.105834670655368</v>
      </c>
      <c r="Z348" s="6" t="n">
        <f aca="false">SIN($A$10*X348)</f>
        <v>0.724645506137231</v>
      </c>
      <c r="AA348" s="6" t="n">
        <f aca="false">COS($A$10*X348)*SIN($A$10*$B$5) - TAN($A$10*U348)*COS($A$10*$B$5)</f>
        <v>0.802988016666498</v>
      </c>
      <c r="AB348" s="6" t="n">
        <f aca="false">IF(OR(AND(Z348*AA348&gt;0), AND(Z348&lt;0,AA348&gt;0)), MOD(ATAN2(AA348,Z348)/$A$10+360,360),  ATAN2(AA348,Z348)/$A$10)</f>
        <v>42.0642393980435</v>
      </c>
      <c r="AC348" s="16" t="n">
        <f aca="false">P348-P347</f>
        <v>1.01677255040261</v>
      </c>
      <c r="AD348" s="17" t="n">
        <f aca="false">(100013989+1670700*COS(3.0984635 + 6283.07585*L348/10)+13956*COS(3.05525 + 12566.1517*L348/10)+3084*COS(5.1985 + 77713.7715*L348/10) +1628*COS(1.1739 + 5753.3849*L348/10)+1576*COS(2.8469 + 7860.4194*L348/10)+925*COS(5.453 + 11506.77*L348/10)+542*COS(4.564 + 3930.21*L348/10)+472*COS(3.661 + 5884.927*L348/10)+346*COS(0.964 + 5507.553*L348/10)+329*COS(5.9 + 5223.694*L348/10)+307*COS(0.299 + 5573.143*L348/10)+243*COS(4.273 + 11790.629*L348/10)+212*COS(5.847 + 1577.344*L348/10)+186*COS(5.022 + 10977.079*L348/10)+175*COS(3.012 + 18849.228*L348/10)+110*COS(5.055 + 5486.778*L348/10)+98*COS(0.89 + 6069.78*L348/10)+86*COS(5.69 + 15720.84*L348/10)+86*COS(1.27 + 161000.69*L348/10)+65*COS(0.27 + 17260.15*L348/10)+63*COS(0.92 + 529.69*L348/10)+57*COS(2.01 + 83996.85*L348/10)+56*COS(5.24 + 71430.7*L348/10)+49*COS(3.25 + 2544.31*L348/10)+47*COS(2.58 + 775.52*L348/10)+45*COS(5.54 + 9437.76*L348/10)+43*COS(6.01 + 6275.96*L348/10)+39*COS(5.36 + 4694*L348/10)+38*COS(2.39 + 8827.39*L348/10)+37*COS(0.83 + 19651.05*L348/10)+37*COS(4.9 + 12139.55*L348/10)+36*COS(1.67 + 12036.46*L348/10)+35*COS(1.84 + 2942.46*L348/10)+33*COS(0.24 + 7084.9*L348/10)+32*COS(0.18 + 5088.63*L348/10)+32*COS(1.78 + 398.15*L348/10)+28*COS(1.21 + 6286.6*L348/10)+28*COS(1.9 + 6279.55*L348/10)+26*COS(4.59 + 10447.39*L348/10) +24.6*COS(3.787 + 8429.241*L348/10)+23.6*COS(0.269 + 796.3*L348/10)+27.8*COS(1.899 + 6279.55*L348/10)+23.9*COS(4.996 + 5856.48*L348/10)+20.3*COS(4.653 + 2146.165*L348/10))/100000000 + (103019*COS(1.10749 + 6283.07585*L348/10) +1721*COS(1.0644 + 12566.1517*L348/10) +702*COS(3.142 + 0*L348/10) +32*COS(1.02 + 18849.23*L348/10) +31*COS(2.84 + 5507.55*L348/10) +25*COS(1.32 + 5223.69*L348/10) +18*COS(1.42 + 1577.34*L348/10) +10*COS(5.91 + 10977.08*L348/10) +9*COS(1.42 + 6275.96*L348/10) +9*COS(0.27 + 5486.78*L348/10))*L348/1000000000  + (4359*COS(5.7846 + 6283.0758*L348/10)*L348^2+124*COS(5.579 + 12566.152*L348/10)*L348^2)/10000000000</f>
        <v>0.984471041432671</v>
      </c>
      <c r="AE348" s="10" t="n">
        <f aca="false">2*959.63/AD348</f>
        <v>1949.53423638237</v>
      </c>
      <c r="AF348" s="0"/>
      <c r="AG348" s="0"/>
    </row>
    <row r="349" customFormat="false" ht="12.8" hidden="false" customHeight="false" outlineLevel="0" collapsed="false">
      <c r="D349" s="28" t="n">
        <f aca="false">K349-INT(275*E349/9)+IF($A$8="leap year",1,2)*INT((E349+9)/12)+30</f>
        <v>14</v>
      </c>
      <c r="E349" s="28" t="n">
        <f aca="false">IF(K349&lt;32,1,INT(9*(IF($A$8="leap year",1,2)+K349)/275+0.98))</f>
        <v>12</v>
      </c>
      <c r="F349" s="20" t="n">
        <f aca="false">ASIN(Y349)*180/PI()</f>
        <v>6.07288324617979</v>
      </c>
      <c r="G349" s="21" t="n">
        <f aca="false">F349+1.02/(TAN($A$10*(F349+10.3/(F349+5.11)))*60)</f>
        <v>6.21145842793973</v>
      </c>
      <c r="H349" s="21" t="n">
        <f aca="false">IF(X349&gt;180,AB349-180,AB349+180)</f>
        <v>221.938662030022</v>
      </c>
      <c r="I349" s="13" t="n">
        <f aca="false">IF(ABS(4*(N349-0.0057183-V349))&lt;20,4*(N349-0.0057183-V349),4*(N349-0.0057183-V349-360))</f>
        <v>5.28227235925033</v>
      </c>
      <c r="J349" s="29" t="n">
        <f aca="false">INT(365.25*(IF(E349&gt;2,$A$5,$A$5-1)+4716))+INT(30.6001*(IF(E349&lt;3,E349+12,E349)+1))+D349+$C$2/24+2-INT(IF(E349&gt;2,$A$5,$A$5-1)/100)+INT(INT(IF(E349&gt;2,$A$5,$A$5-1)/100)/4)-1524.5</f>
        <v>2459928.125</v>
      </c>
      <c r="K349" s="7" t="n">
        <v>348</v>
      </c>
      <c r="L349" s="30" t="n">
        <f aca="false">(J349-2451545)/36525</f>
        <v>0.229517453798768</v>
      </c>
      <c r="M349" s="6" t="n">
        <f aca="false">MOD(357.5291 + 35999.0503*L349 - 0.0001559*L349^2 - 0.00000048*L349^3,360)</f>
        <v>339.939455811431</v>
      </c>
      <c r="N349" s="6" t="n">
        <f aca="false">MOD(280.46645 + 36000.76983*L349 + 0.0003032*L349^2,360)</f>
        <v>263.271492149153</v>
      </c>
      <c r="O349" s="6" t="n">
        <f aca="false"> MOD((1.9146 - 0.004817*L349 - 0.000014*L349^2)*SIN(M349*$A$10) + (0.019993 - 0.000101*L349)*SIN(2*M349*$A$10) + 0.00029*SIN(3*M349*$A$10),360)</f>
        <v>359.330526685093</v>
      </c>
      <c r="P349" s="6" t="n">
        <f aca="false">MOD(N349+O349,360)</f>
        <v>262.602018834247</v>
      </c>
      <c r="Q349" s="31" t="n">
        <f aca="false">COS(P349*$A$10)</f>
        <v>-0.128760654662091</v>
      </c>
      <c r="R349" s="7" t="n">
        <f aca="false">COS((23.4393-46.815*L349/3600)*$A$10)*SIN(P349*$A$10)</f>
        <v>-0.909865152377784</v>
      </c>
      <c r="S349" s="7" t="n">
        <f aca="false">SIN((23.4393-46.815*L349/3600)*$A$10)*SIN(P349*$A$10)</f>
        <v>-0.39441868401426</v>
      </c>
      <c r="T349" s="31" t="n">
        <f aca="false">SQRT(1-S349^2)</f>
        <v>0.918930847071998</v>
      </c>
      <c r="U349" s="6" t="n">
        <f aca="false">ATAN(S349/T349)/$A$10</f>
        <v>-23.2297238062763</v>
      </c>
      <c r="V349" s="6" t="n">
        <f aca="false">IF(2*ATAN(R349/(Q349+T349))/$A$10&gt;0, 2*ATAN(R349/(Q349+T349))/$A$10, 2*ATAN(R349/(Q349+T349))/$A$10+360)</f>
        <v>261.945205759341</v>
      </c>
      <c r="W349" s="6" t="n">
        <f aca="false"> MOD(280.46061837 + 360.98564736629*(J349-2451545) + 0.000387933*L349^2 - L349^3/3871000010  + $B$7,360)</f>
        <v>308.265716335271</v>
      </c>
      <c r="X349" s="6" t="n">
        <f aca="false">IF(W349-V349&gt;0,W349-V349,W349-V349+360)</f>
        <v>46.3205105759298</v>
      </c>
      <c r="Y349" s="31" t="n">
        <f aca="false">SIN($A$10*$B$5)*SIN(U349*$A$10) +COS($A$10*$B$5)* COS(U349*$A$10)*COS(X349*$A$10)</f>
        <v>0.105793462534857</v>
      </c>
      <c r="Z349" s="6" t="n">
        <f aca="false">SIN($A$10*X349)</f>
        <v>0.723214419650184</v>
      </c>
      <c r="AA349" s="6" t="n">
        <f aca="false">COS($A$10*X349)*SIN($A$10*$B$5) - TAN($A$10*U349)*COS($A$10*$B$5)</f>
        <v>0.804942271647189</v>
      </c>
      <c r="AB349" s="6" t="n">
        <f aca="false">IF(OR(AND(Z349*AA349&gt;0), AND(Z349&lt;0,AA349&gt;0)), MOD(ATAN2(AA349,Z349)/$A$10+360,360),  ATAN2(AA349,Z349)/$A$10)</f>
        <v>41.9386620300219</v>
      </c>
      <c r="AC349" s="16" t="n">
        <f aca="false">P349-P348</f>
        <v>1.01699241266022</v>
      </c>
      <c r="AD349" s="17" t="n">
        <f aca="false">(100013989+1670700*COS(3.0984635 + 6283.07585*L349/10)+13956*COS(3.05525 + 12566.1517*L349/10)+3084*COS(5.1985 + 77713.7715*L349/10) +1628*COS(1.1739 + 5753.3849*L349/10)+1576*COS(2.8469 + 7860.4194*L349/10)+925*COS(5.453 + 11506.77*L349/10)+542*COS(4.564 + 3930.21*L349/10)+472*COS(3.661 + 5884.927*L349/10)+346*COS(0.964 + 5507.553*L349/10)+329*COS(5.9 + 5223.694*L349/10)+307*COS(0.299 + 5573.143*L349/10)+243*COS(4.273 + 11790.629*L349/10)+212*COS(5.847 + 1577.344*L349/10)+186*COS(5.022 + 10977.079*L349/10)+175*COS(3.012 + 18849.228*L349/10)+110*COS(5.055 + 5486.778*L349/10)+98*COS(0.89 + 6069.78*L349/10)+86*COS(5.69 + 15720.84*L349/10)+86*COS(1.27 + 161000.69*L349/10)+65*COS(0.27 + 17260.15*L349/10)+63*COS(0.92 + 529.69*L349/10)+57*COS(2.01 + 83996.85*L349/10)+56*COS(5.24 + 71430.7*L349/10)+49*COS(3.25 + 2544.31*L349/10)+47*COS(2.58 + 775.52*L349/10)+45*COS(5.54 + 9437.76*L349/10)+43*COS(6.01 + 6275.96*L349/10)+39*COS(5.36 + 4694*L349/10)+38*COS(2.39 + 8827.39*L349/10)+37*COS(0.83 + 19651.05*L349/10)+37*COS(4.9 + 12139.55*L349/10)+36*COS(1.67 + 12036.46*L349/10)+35*COS(1.84 + 2942.46*L349/10)+33*COS(0.24 + 7084.9*L349/10)+32*COS(0.18 + 5088.63*L349/10)+32*COS(1.78 + 398.15*L349/10)+28*COS(1.21 + 6286.6*L349/10)+28*COS(1.9 + 6279.55*L349/10)+26*COS(4.59 + 10447.39*L349/10) +24.6*COS(3.787 + 8429.241*L349/10)+23.6*COS(0.269 + 796.3*L349/10)+27.8*COS(1.899 + 6279.55*L349/10)+23.9*COS(4.996 + 5856.48*L349/10)+20.3*COS(4.653 + 2146.165*L349/10))/100000000 + (103019*COS(1.10749 + 6283.07585*L349/10) +1721*COS(1.0644 + 12566.1517*L349/10) +702*COS(3.142 + 0*L349/10) +32*COS(1.02 + 18849.23*L349/10) +31*COS(2.84 + 5507.55*L349/10) +25*COS(1.32 + 5223.69*L349/10) +18*COS(1.42 + 1577.34*L349/10) +10*COS(5.91 + 10977.08*L349/10) +9*COS(1.42 + 6275.96*L349/10) +9*COS(0.27 + 5486.78*L349/10))*L349/1000000000  + (4359*COS(5.7846 + 6283.0758*L349/10)*L349^2+124*COS(5.579 + 12566.152*L349/10)*L349^2)/10000000000</f>
        <v>0.984372246891559</v>
      </c>
      <c r="AE349" s="10" t="n">
        <f aca="false">2*959.63/AD349</f>
        <v>1949.72989746574</v>
      </c>
      <c r="AF349" s="0"/>
      <c r="AG349" s="0"/>
    </row>
    <row r="350" customFormat="false" ht="12.8" hidden="false" customHeight="false" outlineLevel="0" collapsed="false">
      <c r="D350" s="28" t="n">
        <f aca="false">K350-INT(275*E350/9)+IF($A$8="leap year",1,2)*INT((E350+9)/12)+30</f>
        <v>15</v>
      </c>
      <c r="E350" s="28" t="n">
        <f aca="false">IF(K350&lt;32,1,INT(9*(IF($A$8="leap year",1,2)+K350)/275+0.98))</f>
        <v>12</v>
      </c>
      <c r="F350" s="20" t="n">
        <f aca="false">ASIN(Y350)*180/PI()</f>
        <v>6.07767705449888</v>
      </c>
      <c r="G350" s="21" t="n">
        <f aca="false">F350+1.02/(TAN($A$10*(F350+10.3/(F350+5.11)))*60)</f>
        <v>6.21616425636414</v>
      </c>
      <c r="H350" s="21" t="n">
        <f aca="false">IF(X350&gt;180,AB350-180,AB350+180)</f>
        <v>221.815797858269</v>
      </c>
      <c r="I350" s="13" t="n">
        <f aca="false">IF(ABS(4*(N350-0.0057183-V350))&lt;20,4*(N350-0.0057183-V350),4*(N350-0.0057183-V350-360))</f>
        <v>4.80218369283693</v>
      </c>
      <c r="J350" s="29" t="n">
        <f aca="false">INT(365.25*(IF(E350&gt;2,$A$5,$A$5-1)+4716))+INT(30.6001*(IF(E350&lt;3,E350+12,E350)+1))+D350+$C$2/24+2-INT(IF(E350&gt;2,$A$5,$A$5-1)/100)+INT(INT(IF(E350&gt;2,$A$5,$A$5-1)/100)/4)-1524.5</f>
        <v>2459929.125</v>
      </c>
      <c r="K350" s="7" t="n">
        <v>349</v>
      </c>
      <c r="L350" s="30" t="n">
        <f aca="false">(J350-2451545)/36525</f>
        <v>0.229544832306639</v>
      </c>
      <c r="M350" s="6" t="n">
        <f aca="false">MOD(357.5291 + 35999.0503*L350 - 0.0001559*L350^2 - 0.00000048*L350^3,360)</f>
        <v>340.925056091468</v>
      </c>
      <c r="N350" s="6" t="n">
        <f aca="false">MOD(280.46645 + 36000.76983*L350 + 0.0003032*L350^2,360)</f>
        <v>264.257139513129</v>
      </c>
      <c r="O350" s="6" t="n">
        <f aca="false"> MOD((1.9146 - 0.004817*L350 - 0.000014*L350^2)*SIN(M350*$A$10) + (0.019993 - 0.000101*L350)*SIN(2*M350*$A$10) + 0.00029*SIN(3*M350*$A$10),360)</f>
        <v>359.362081844704</v>
      </c>
      <c r="P350" s="6" t="n">
        <f aca="false">MOD(N350+O350,360)</f>
        <v>263.619221357833</v>
      </c>
      <c r="Q350" s="31" t="n">
        <f aca="false">COS(P350*$A$10)</f>
        <v>-0.111135540672535</v>
      </c>
      <c r="R350" s="7" t="n">
        <f aca="false">COS((23.4393-46.815*L350/3600)*$A$10)*SIN(P350*$A$10)</f>
        <v>-0.911819030521769</v>
      </c>
      <c r="S350" s="7" t="n">
        <f aca="false">SIN((23.4393-46.815*L350/3600)*$A$10)*SIN(P350*$A$10)</f>
        <v>-0.395265666581054</v>
      </c>
      <c r="T350" s="31" t="n">
        <f aca="false">SQRT(1-S350^2)</f>
        <v>0.918566847225739</v>
      </c>
      <c r="U350" s="6" t="n">
        <f aca="false">ATAN(S350/T350)/$A$10</f>
        <v>-23.2825440336019</v>
      </c>
      <c r="V350" s="6" t="n">
        <f aca="false">IF(2*ATAN(R350/(Q350+T350))/$A$10&gt;0, 2*ATAN(R350/(Q350+T350))/$A$10, 2*ATAN(R350/(Q350+T350))/$A$10+360)</f>
        <v>263.05087528992</v>
      </c>
      <c r="W350" s="6" t="n">
        <f aca="false"> MOD(280.46061837 + 360.98564736629*(J350-2451545) + 0.000387933*L350^2 - L350^3/3871000010  + $B$7,360)</f>
        <v>309.251363706775</v>
      </c>
      <c r="X350" s="6" t="n">
        <f aca="false">IF(W350-V350&gt;0,W350-V350,W350-V350+360)</f>
        <v>46.2004884168553</v>
      </c>
      <c r="Y350" s="31" t="n">
        <f aca="false">SIN($A$10*$B$5)*SIN(U350*$A$10) +COS($A$10*$B$5)* COS(U350*$A$10)*COS(X350*$A$10)</f>
        <v>0.105876660370459</v>
      </c>
      <c r="Z350" s="6" t="n">
        <f aca="false">SIN($A$10*X350)</f>
        <v>0.721766128234336</v>
      </c>
      <c r="AA350" s="6" t="n">
        <f aca="false">COS($A$10*X350)*SIN($A$10*$B$5) - TAN($A$10*U350)*COS($A$10*$B$5)</f>
        <v>0.80680367253256</v>
      </c>
      <c r="AB350" s="6" t="n">
        <f aca="false">IF(OR(AND(Z350*AA350&gt;0), AND(Z350&lt;0,AA350&gt;0)), MOD(ATAN2(AA350,Z350)/$A$10+360,360),  ATAN2(AA350,Z350)/$A$10)</f>
        <v>41.8157978582694</v>
      </c>
      <c r="AC350" s="16" t="n">
        <f aca="false">P350-P349</f>
        <v>1.01720252358621</v>
      </c>
      <c r="AD350" s="17" t="n">
        <f aca="false">(100013989+1670700*COS(3.0984635 + 6283.07585*L350/10)+13956*COS(3.05525 + 12566.1517*L350/10)+3084*COS(5.1985 + 77713.7715*L350/10) +1628*COS(1.1739 + 5753.3849*L350/10)+1576*COS(2.8469 + 7860.4194*L350/10)+925*COS(5.453 + 11506.77*L350/10)+542*COS(4.564 + 3930.21*L350/10)+472*COS(3.661 + 5884.927*L350/10)+346*COS(0.964 + 5507.553*L350/10)+329*COS(5.9 + 5223.694*L350/10)+307*COS(0.299 + 5573.143*L350/10)+243*COS(4.273 + 11790.629*L350/10)+212*COS(5.847 + 1577.344*L350/10)+186*COS(5.022 + 10977.079*L350/10)+175*COS(3.012 + 18849.228*L350/10)+110*COS(5.055 + 5486.778*L350/10)+98*COS(0.89 + 6069.78*L350/10)+86*COS(5.69 + 15720.84*L350/10)+86*COS(1.27 + 161000.69*L350/10)+65*COS(0.27 + 17260.15*L350/10)+63*COS(0.92 + 529.69*L350/10)+57*COS(2.01 + 83996.85*L350/10)+56*COS(5.24 + 71430.7*L350/10)+49*COS(3.25 + 2544.31*L350/10)+47*COS(2.58 + 775.52*L350/10)+45*COS(5.54 + 9437.76*L350/10)+43*COS(6.01 + 6275.96*L350/10)+39*COS(5.36 + 4694*L350/10)+38*COS(2.39 + 8827.39*L350/10)+37*COS(0.83 + 19651.05*L350/10)+37*COS(4.9 + 12139.55*L350/10)+36*COS(1.67 + 12036.46*L350/10)+35*COS(1.84 + 2942.46*L350/10)+33*COS(0.24 + 7084.9*L350/10)+32*COS(0.18 + 5088.63*L350/10)+32*COS(1.78 + 398.15*L350/10)+28*COS(1.21 + 6286.6*L350/10)+28*COS(1.9 + 6279.55*L350/10)+26*COS(4.59 + 10447.39*L350/10) +24.6*COS(3.787 + 8429.241*L350/10)+23.6*COS(0.269 + 796.3*L350/10)+27.8*COS(1.899 + 6279.55*L350/10)+23.9*COS(4.996 + 5856.48*L350/10)+20.3*COS(4.653 + 2146.165*L350/10))/100000000 + (103019*COS(1.10749 + 6283.07585*L350/10) +1721*COS(1.0644 + 12566.1517*L350/10) +702*COS(3.142 + 0*L350/10) +32*COS(1.02 + 18849.23*L350/10) +31*COS(2.84 + 5507.55*L350/10) +25*COS(1.32 + 5223.69*L350/10) +18*COS(1.42 + 1577.34*L350/10) +10*COS(5.91 + 10977.08*L350/10) +9*COS(1.42 + 6275.96*L350/10) +9*COS(0.27 + 5486.78*L350/10))*L350/1000000000  + (4359*COS(5.7846 + 6283.0758*L350/10)*L350^2+124*COS(5.579 + 12566.152*L350/10)*L350^2)/10000000000</f>
        <v>0.984278628132096</v>
      </c>
      <c r="AE350" s="10" t="n">
        <f aca="false">2*959.63/AD350</f>
        <v>1949.91534423769</v>
      </c>
      <c r="AF350" s="0"/>
      <c r="AG350" s="0"/>
    </row>
    <row r="351" customFormat="false" ht="12.8" hidden="false" customHeight="false" outlineLevel="0" collapsed="false">
      <c r="D351" s="28" t="n">
        <f aca="false">K351-INT(275*E351/9)+IF($A$8="leap year",1,2)*INT((E351+9)/12)+30</f>
        <v>16</v>
      </c>
      <c r="E351" s="28" t="n">
        <f aca="false">IF(K351&lt;32,1,INT(9*(IF($A$8="leap year",1,2)+K351)/275+0.98))</f>
        <v>12</v>
      </c>
      <c r="F351" s="20" t="n">
        <f aca="false">ASIN(Y351)*180/PI()</f>
        <v>6.08961610513736</v>
      </c>
      <c r="G351" s="21" t="n">
        <f aca="false">F351+1.02/(TAN($A$10*(F351+10.3/(F351+5.11)))*60)</f>
        <v>6.22788464014064</v>
      </c>
      <c r="H351" s="21" t="n">
        <f aca="false">IF(X351&gt;180,AB351-180,AB351+180)</f>
        <v>221.695750420746</v>
      </c>
      <c r="I351" s="13" t="n">
        <f aca="false">IF(ABS(4*(N351-0.0057183-V351))&lt;20,4*(N351-0.0057183-V351),4*(N351-0.0057183-V351-360))</f>
        <v>4.31797090394093</v>
      </c>
      <c r="J351" s="29" t="n">
        <f aca="false">INT(365.25*(IF(E351&gt;2,$A$5,$A$5-1)+4716))+INT(30.6001*(IF(E351&lt;3,E351+12,E351)+1))+D351+$C$2/24+2-INT(IF(E351&gt;2,$A$5,$A$5-1)/100)+INT(INT(IF(E351&gt;2,$A$5,$A$5-1)/100)/4)-1524.5</f>
        <v>2459930.125</v>
      </c>
      <c r="K351" s="7" t="n">
        <v>350</v>
      </c>
      <c r="L351" s="30" t="n">
        <f aca="false">(J351-2451545)/36525</f>
        <v>0.229572210814511</v>
      </c>
      <c r="M351" s="6" t="n">
        <f aca="false">MOD(357.5291 + 35999.0503*L351 - 0.0001559*L351^2 - 0.00000048*L351^3,360)</f>
        <v>341.910656371503</v>
      </c>
      <c r="N351" s="6" t="n">
        <f aca="false">MOD(280.46645 + 36000.76983*L351 + 0.0003032*L351^2,360)</f>
        <v>265.242786877103</v>
      </c>
      <c r="O351" s="6" t="n">
        <f aca="false"> MOD((1.9146 - 0.004817*L351 - 0.000014*L351^2)*SIN(M351*$A$10) + (0.019993 - 0.000101*L351)*SIN(2*M351*$A$10) + 0.00029*SIN(3*M351*$A$10),360)</f>
        <v>359.393837286631</v>
      </c>
      <c r="P351" s="6" t="n">
        <f aca="false">MOD(N351+O351,360)</f>
        <v>264.636624163734</v>
      </c>
      <c r="Q351" s="31" t="n">
        <f aca="false">COS(P351*$A$10)</f>
        <v>-0.0934719187395019</v>
      </c>
      <c r="R351" s="7" t="n">
        <f aca="false">COS((23.4393-46.815*L351/3600)*$A$10)*SIN(P351*$A$10)</f>
        <v>-0.91348582165089</v>
      </c>
      <c r="S351" s="7" t="n">
        <f aca="false">SIN((23.4393-46.815*L351/3600)*$A$10)*SIN(P351*$A$10)</f>
        <v>-0.395988199382196</v>
      </c>
      <c r="T351" s="31" t="n">
        <f aca="false">SQRT(1-S351^2)</f>
        <v>0.918255599465664</v>
      </c>
      <c r="U351" s="6" t="n">
        <f aca="false">ATAN(S351/T351)/$A$10</f>
        <v>-23.327619787118</v>
      </c>
      <c r="V351" s="6" t="n">
        <f aca="false">IF(2*ATAN(R351/(Q351+T351))/$A$10&gt;0, 2*ATAN(R351/(Q351+T351))/$A$10, 2*ATAN(R351/(Q351+T351))/$A$10+360)</f>
        <v>264.157575851118</v>
      </c>
      <c r="W351" s="6" t="n">
        <f aca="false"> MOD(280.46061837 + 360.98564736629*(J351-2451545) + 0.000387933*L351^2 - L351^3/3871000010  + $B$7,360)</f>
        <v>310.237011077814</v>
      </c>
      <c r="X351" s="6" t="n">
        <f aca="false">IF(W351-V351&gt;0,W351-V351,W351-V351+360)</f>
        <v>46.0794352266962</v>
      </c>
      <c r="Y351" s="31" t="n">
        <f aca="false">SIN($A$10*$B$5)*SIN(U351*$A$10) +COS($A$10*$B$5)* COS(U351*$A$10)*COS(X351*$A$10)</f>
        <v>0.106083862589786</v>
      </c>
      <c r="Z351" s="6" t="n">
        <f aca="false">SIN($A$10*X351)</f>
        <v>0.720302187405678</v>
      </c>
      <c r="AA351" s="6" t="n">
        <f aca="false">COS($A$10*X351)*SIN($A$10*$B$5) - TAN($A$10*U351)*COS($A$10*$B$5)</f>
        <v>0.808570186475453</v>
      </c>
      <c r="AB351" s="6" t="n">
        <f aca="false">IF(OR(AND(Z351*AA351&gt;0), AND(Z351&lt;0,AA351&gt;0)), MOD(ATAN2(AA351,Z351)/$A$10+360,360),  ATAN2(AA351,Z351)/$A$10)</f>
        <v>41.695750420746</v>
      </c>
      <c r="AC351" s="16" t="n">
        <f aca="false">P351-P350</f>
        <v>1.01740280590082</v>
      </c>
      <c r="AD351" s="17" t="n">
        <f aca="false">(100013989+1670700*COS(3.0984635 + 6283.07585*L351/10)+13956*COS(3.05525 + 12566.1517*L351/10)+3084*COS(5.1985 + 77713.7715*L351/10) +1628*COS(1.1739 + 5753.3849*L351/10)+1576*COS(2.8469 + 7860.4194*L351/10)+925*COS(5.453 + 11506.77*L351/10)+542*COS(4.564 + 3930.21*L351/10)+472*COS(3.661 + 5884.927*L351/10)+346*COS(0.964 + 5507.553*L351/10)+329*COS(5.9 + 5223.694*L351/10)+307*COS(0.299 + 5573.143*L351/10)+243*COS(4.273 + 11790.629*L351/10)+212*COS(5.847 + 1577.344*L351/10)+186*COS(5.022 + 10977.079*L351/10)+175*COS(3.012 + 18849.228*L351/10)+110*COS(5.055 + 5486.778*L351/10)+98*COS(0.89 + 6069.78*L351/10)+86*COS(5.69 + 15720.84*L351/10)+86*COS(1.27 + 161000.69*L351/10)+65*COS(0.27 + 17260.15*L351/10)+63*COS(0.92 + 529.69*L351/10)+57*COS(2.01 + 83996.85*L351/10)+56*COS(5.24 + 71430.7*L351/10)+49*COS(3.25 + 2544.31*L351/10)+47*COS(2.58 + 775.52*L351/10)+45*COS(5.54 + 9437.76*L351/10)+43*COS(6.01 + 6275.96*L351/10)+39*COS(5.36 + 4694*L351/10)+38*COS(2.39 + 8827.39*L351/10)+37*COS(0.83 + 19651.05*L351/10)+37*COS(4.9 + 12139.55*L351/10)+36*COS(1.67 + 12036.46*L351/10)+35*COS(1.84 + 2942.46*L351/10)+33*COS(0.24 + 7084.9*L351/10)+32*COS(0.18 + 5088.63*L351/10)+32*COS(1.78 + 398.15*L351/10)+28*COS(1.21 + 6286.6*L351/10)+28*COS(1.9 + 6279.55*L351/10)+26*COS(4.59 + 10447.39*L351/10) +24.6*COS(3.787 + 8429.241*L351/10)+23.6*COS(0.269 + 796.3*L351/10)+27.8*COS(1.899 + 6279.55*L351/10)+23.9*COS(4.996 + 5856.48*L351/10)+20.3*COS(4.653 + 2146.165*L351/10))/100000000 + (103019*COS(1.10749 + 6283.07585*L351/10) +1721*COS(1.0644 + 12566.1517*L351/10) +702*COS(3.142 + 0*L351/10) +32*COS(1.02 + 18849.23*L351/10) +31*COS(2.84 + 5507.55*L351/10) +25*COS(1.32 + 5223.69*L351/10) +18*COS(1.42 + 1577.34*L351/10) +10*COS(5.91 + 10977.08*L351/10) +9*COS(1.42 + 6275.96*L351/10) +9*COS(0.27 + 5486.78*L351/10))*L351/1000000000  + (4359*COS(5.7846 + 6283.0758*L351/10)*L351^2+124*COS(5.579 + 12566.152*L351/10)*L351^2)/10000000000</f>
        <v>0.984189985090795</v>
      </c>
      <c r="AE351" s="10" t="n">
        <f aca="false">2*959.63/AD351</f>
        <v>1950.09096726679</v>
      </c>
      <c r="AF351" s="0"/>
      <c r="AG351" s="0"/>
    </row>
    <row r="352" customFormat="false" ht="12.8" hidden="false" customHeight="false" outlineLevel="0" collapsed="false">
      <c r="D352" s="28" t="n">
        <f aca="false">K352-INT(275*E352/9)+IF($A$8="leap year",1,2)*INT((E352+9)/12)+30</f>
        <v>17</v>
      </c>
      <c r="E352" s="28" t="n">
        <f aca="false">IF(K352&lt;32,1,INT(9*(IF($A$8="leap year",1,2)+K352)/275+0.98))</f>
        <v>12</v>
      </c>
      <c r="F352" s="20" t="n">
        <f aca="false">ASIN(Y352)*180/PI()</f>
        <v>6.10867380955163</v>
      </c>
      <c r="G352" s="21" t="n">
        <f aca="false">F352+1.02/(TAN($A$10*(F352+10.3/(F352+5.11)))*60)</f>
        <v>6.24659461796205</v>
      </c>
      <c r="H352" s="21" t="n">
        <f aca="false">IF(X352&gt;180,AB352-180,AB352+180)</f>
        <v>221.578622692876</v>
      </c>
      <c r="I352" s="13" t="n">
        <f aca="false">IF(ABS(4*(N352-0.0057183-V352))&lt;20,4*(N352-0.0057183-V352),4*(N352-0.0057183-V352-360))</f>
        <v>3.83018376123277</v>
      </c>
      <c r="J352" s="29" t="n">
        <f aca="false">INT(365.25*(IF(E352&gt;2,$A$5,$A$5-1)+4716))+INT(30.6001*(IF(E352&lt;3,E352+12,E352)+1))+D352+$C$2/24+2-INT(IF(E352&gt;2,$A$5,$A$5-1)/100)+INT(INT(IF(E352&gt;2,$A$5,$A$5-1)/100)/4)-1524.5</f>
        <v>2459931.125</v>
      </c>
      <c r="K352" s="7" t="n">
        <v>351</v>
      </c>
      <c r="L352" s="30" t="n">
        <f aca="false">(J352-2451545)/36525</f>
        <v>0.229599589322382</v>
      </c>
      <c r="M352" s="6" t="n">
        <f aca="false">MOD(357.5291 + 35999.0503*L352 - 0.0001559*L352^2 - 0.00000048*L352^3,360)</f>
        <v>342.89625665154</v>
      </c>
      <c r="N352" s="6" t="n">
        <f aca="false">MOD(280.46645 + 36000.76983*L352 + 0.0003032*L352^2,360)</f>
        <v>266.228434241079</v>
      </c>
      <c r="O352" s="6" t="n">
        <f aca="false"> MOD((1.9146 - 0.004817*L352 - 0.000014*L352^2)*SIN(M352*$A$10) + (0.019993 - 0.000101*L352)*SIN(2*M352*$A$10) + 0.00029*SIN(3*M352*$A$10),360)</f>
        <v>359.425783108509</v>
      </c>
      <c r="P352" s="6" t="n">
        <f aca="false">MOD(N352+O352,360)</f>
        <v>265.654217349588</v>
      </c>
      <c r="Q352" s="31" t="n">
        <f aca="false">COS(P352*$A$10)</f>
        <v>-0.0757755115532514</v>
      </c>
      <c r="R352" s="7" t="n">
        <f aca="false">COS((23.4393-46.815*L352/3600)*$A$10)*SIN(P352*$A$10)</f>
        <v>-0.914864818267293</v>
      </c>
      <c r="S352" s="7" t="n">
        <f aca="false">SIN((23.4393-46.815*L352/3600)*$A$10)*SIN(P352*$A$10)</f>
        <v>-0.396585975729848</v>
      </c>
      <c r="T352" s="31" t="n">
        <f aca="false">SQRT(1-S352^2)</f>
        <v>0.917997583795515</v>
      </c>
      <c r="U352" s="6" t="n">
        <f aca="false">ATAN(S352/T352)/$A$10</f>
        <v>-23.364924077088</v>
      </c>
      <c r="V352" s="6" t="n">
        <f aca="false">IF(2*ATAN(R352/(Q352+T352))/$A$10&gt;0, 2*ATAN(R352/(Q352+T352))/$A$10, 2*ATAN(R352/(Q352+T352))/$A$10+360)</f>
        <v>265.26517000077</v>
      </c>
      <c r="W352" s="6" t="n">
        <f aca="false"> MOD(280.46061837 + 360.98564736629*(J352-2451545) + 0.000387933*L352^2 - L352^3/3871000010  + $B$7,360)</f>
        <v>311.222658449318</v>
      </c>
      <c r="X352" s="6" t="n">
        <f aca="false">IF(W352-V352&gt;0,W352-V352,W352-V352+360)</f>
        <v>45.957488448548</v>
      </c>
      <c r="Y352" s="31" t="n">
        <f aca="false">SIN($A$10*$B$5)*SIN(U352*$A$10) +COS($A$10*$B$5)* COS(U352*$A$10)*COS(X352*$A$10)</f>
        <v>0.106414599494331</v>
      </c>
      <c r="Z352" s="6" t="n">
        <f aca="false">SIN($A$10*X352)</f>
        <v>0.718824189112835</v>
      </c>
      <c r="AA352" s="6" t="n">
        <f aca="false">COS($A$10*X352)*SIN($A$10*$B$5) - TAN($A$10*U352)*COS($A$10*$B$5)</f>
        <v>0.810239859257772</v>
      </c>
      <c r="AB352" s="6" t="n">
        <f aca="false">IF(OR(AND(Z352*AA352&gt;0), AND(Z352&lt;0,AA352&gt;0)), MOD(ATAN2(AA352,Z352)/$A$10+360,360),  ATAN2(AA352,Z352)/$A$10)</f>
        <v>41.5786226928757</v>
      </c>
      <c r="AC352" s="16" t="n">
        <f aca="false">P352-P351</f>
        <v>1.01759318585391</v>
      </c>
      <c r="AD352" s="17" t="n">
        <f aca="false">(100013989+1670700*COS(3.0984635 + 6283.07585*L352/10)+13956*COS(3.05525 + 12566.1517*L352/10)+3084*COS(5.1985 + 77713.7715*L352/10) +1628*COS(1.1739 + 5753.3849*L352/10)+1576*COS(2.8469 + 7860.4194*L352/10)+925*COS(5.453 + 11506.77*L352/10)+542*COS(4.564 + 3930.21*L352/10)+472*COS(3.661 + 5884.927*L352/10)+346*COS(0.964 + 5507.553*L352/10)+329*COS(5.9 + 5223.694*L352/10)+307*COS(0.299 + 5573.143*L352/10)+243*COS(4.273 + 11790.629*L352/10)+212*COS(5.847 + 1577.344*L352/10)+186*COS(5.022 + 10977.079*L352/10)+175*COS(3.012 + 18849.228*L352/10)+110*COS(5.055 + 5486.778*L352/10)+98*COS(0.89 + 6069.78*L352/10)+86*COS(5.69 + 15720.84*L352/10)+86*COS(1.27 + 161000.69*L352/10)+65*COS(0.27 + 17260.15*L352/10)+63*COS(0.92 + 529.69*L352/10)+57*COS(2.01 + 83996.85*L352/10)+56*COS(5.24 + 71430.7*L352/10)+49*COS(3.25 + 2544.31*L352/10)+47*COS(2.58 + 775.52*L352/10)+45*COS(5.54 + 9437.76*L352/10)+43*COS(6.01 + 6275.96*L352/10)+39*COS(5.36 + 4694*L352/10)+38*COS(2.39 + 8827.39*L352/10)+37*COS(0.83 + 19651.05*L352/10)+37*COS(4.9 + 12139.55*L352/10)+36*COS(1.67 + 12036.46*L352/10)+35*COS(1.84 + 2942.46*L352/10)+33*COS(0.24 + 7084.9*L352/10)+32*COS(0.18 + 5088.63*L352/10)+32*COS(1.78 + 398.15*L352/10)+28*COS(1.21 + 6286.6*L352/10)+28*COS(1.9 + 6279.55*L352/10)+26*COS(4.59 + 10447.39*L352/10) +24.6*COS(3.787 + 8429.241*L352/10)+23.6*COS(0.269 + 796.3*L352/10)+27.8*COS(1.899 + 6279.55*L352/10)+23.9*COS(4.996 + 5856.48*L352/10)+20.3*COS(4.653 + 2146.165*L352/10))/100000000 + (103019*COS(1.10749 + 6283.07585*L352/10) +1721*COS(1.0644 + 12566.1517*L352/10) +702*COS(3.142 + 0*L352/10) +32*COS(1.02 + 18849.23*L352/10) +31*COS(2.84 + 5507.55*L352/10) +25*COS(1.32 + 5223.69*L352/10) +18*COS(1.42 + 1577.34*L352/10) +10*COS(5.91 + 10977.08*L352/10) +9*COS(1.42 + 6275.96*L352/10) +9*COS(0.27 + 5486.78*L352/10))*L352/1000000000  + (4359*COS(5.7846 + 6283.0758*L352/10)*L352^2+124*COS(5.579 + 12566.152*L352/10)*L352^2)/10000000000</f>
        <v>0.984106089198205</v>
      </c>
      <c r="AE352" s="10" t="n">
        <f aca="false">2*959.63/AD352</f>
        <v>1950.2572142031</v>
      </c>
      <c r="AF352" s="0"/>
      <c r="AG352" s="0"/>
    </row>
    <row r="353" customFormat="false" ht="12.8" hidden="false" customHeight="false" outlineLevel="0" collapsed="false">
      <c r="D353" s="28" t="n">
        <f aca="false">K353-INT(275*E353/9)+IF($A$8="leap year",1,2)*INT((E353+9)/12)+30</f>
        <v>18</v>
      </c>
      <c r="E353" s="28" t="n">
        <f aca="false">IF(K353&lt;32,1,INT(9*(IF($A$8="leap year",1,2)+K353)/275+0.98))</f>
        <v>12</v>
      </c>
      <c r="F353" s="20" t="n">
        <f aca="false">ASIN(Y353)*180/PI()</f>
        <v>6.13481997494297</v>
      </c>
      <c r="G353" s="21" t="n">
        <f aca="false">F353+1.02/(TAN($A$10*(F353+10.3/(F353+5.11)))*60)</f>
        <v>6.27226634488079</v>
      </c>
      <c r="H353" s="21" t="n">
        <f aca="false">IF(X353&gt;180,AB353-180,AB353+180)</f>
        <v>221.464516949944</v>
      </c>
      <c r="I353" s="13" t="n">
        <f aca="false">IF(ABS(4*(N353-0.0057183-V353))&lt;20,4*(N353-0.0057183-V353),4*(N353-0.0057183-V353-360))</f>
        <v>3.33937838984093</v>
      </c>
      <c r="J353" s="29" t="n">
        <f aca="false">INT(365.25*(IF(E353&gt;2,$A$5,$A$5-1)+4716))+INT(30.6001*(IF(E353&lt;3,E353+12,E353)+1))+D353+$C$2/24+2-INT(IF(E353&gt;2,$A$5,$A$5-1)/100)+INT(INT(IF(E353&gt;2,$A$5,$A$5-1)/100)/4)-1524.5</f>
        <v>2459932.125</v>
      </c>
      <c r="K353" s="7" t="n">
        <v>352</v>
      </c>
      <c r="L353" s="30" t="n">
        <f aca="false">(J353-2451545)/36525</f>
        <v>0.229626967830253</v>
      </c>
      <c r="M353" s="6" t="n">
        <f aca="false">MOD(357.5291 + 35999.0503*L353 - 0.0001559*L353^2 - 0.00000048*L353^3,360)</f>
        <v>343.881856931577</v>
      </c>
      <c r="N353" s="6" t="n">
        <f aca="false">MOD(280.46645 + 36000.76983*L353 + 0.0003032*L353^2,360)</f>
        <v>267.214081605056</v>
      </c>
      <c r="O353" s="6" t="n">
        <f aca="false"> MOD((1.9146 - 0.004817*L353 - 0.000014*L353^2)*SIN(M353*$A$10) + (0.019993 - 0.000101*L353)*SIN(2*M353*$A$10) + 0.00029*SIN(3*M353*$A$10),360)</f>
        <v>359.457909337775</v>
      </c>
      <c r="P353" s="6" t="n">
        <f aca="false">MOD(N353+O353,360)</f>
        <v>266.671990942831</v>
      </c>
      <c r="Q353" s="31" t="n">
        <f aca="false">COS(P353*$A$10)</f>
        <v>-0.0580520597265465</v>
      </c>
      <c r="R353" s="7" t="n">
        <f aca="false">COS((23.4393-46.815*L353/3600)*$A$10)*SIN(P353*$A$10)</f>
        <v>-0.915955414300365</v>
      </c>
      <c r="S353" s="7" t="n">
        <f aca="false">SIN((23.4393-46.815*L353/3600)*$A$10)*SIN(P353*$A$10)</f>
        <v>-0.397058732904028</v>
      </c>
      <c r="T353" s="31" t="n">
        <f aca="false">SQRT(1-S353^2)</f>
        <v>0.917793202537831</v>
      </c>
      <c r="U353" s="6" t="n">
        <f aca="false">ATAN(S353/T353)/$A$10</f>
        <v>-23.3944339650534</v>
      </c>
      <c r="V353" s="6" t="n">
        <f aca="false">IF(2*ATAN(R353/(Q353+T353))/$A$10&gt;0, 2*ATAN(R353/(Q353+T353))/$A$10, 2*ATAN(R353/(Q353+T353))/$A$10+360)</f>
        <v>266.373518707596</v>
      </c>
      <c r="W353" s="6" t="n">
        <f aca="false"> MOD(280.46061837 + 360.98564736629*(J353-2451545) + 0.000387933*L353^2 - L353^3/3871000010  + $B$7,360)</f>
        <v>312.208305820357</v>
      </c>
      <c r="X353" s="6" t="n">
        <f aca="false">IF(W353-V353&gt;0,W353-V353,W353-V353+360)</f>
        <v>45.8347871127613</v>
      </c>
      <c r="Y353" s="31" t="n">
        <f aca="false">SIN($A$10*$B$5)*SIN(U353*$A$10) +COS($A$10*$B$5)* COS(U353*$A$10)*COS(X353*$A$10)</f>
        <v>0.106868333921376</v>
      </c>
      <c r="Z353" s="6" t="n">
        <f aca="false">SIN($A$10*X353)</f>
        <v>0.71733375903849</v>
      </c>
      <c r="AA353" s="6" t="n">
        <f aca="false">COS($A$10*X353)*SIN($A$10*$B$5) - TAN($A$10*U353)*COS($A$10*$B$5)</f>
        <v>0.811810819983108</v>
      </c>
      <c r="AB353" s="6" t="n">
        <f aca="false">IF(OR(AND(Z353*AA353&gt;0), AND(Z353&lt;0,AA353&gt;0)), MOD(ATAN2(AA353,Z353)/$A$10+360,360),  ATAN2(AA353,Z353)/$A$10)</f>
        <v>41.4645169499441</v>
      </c>
      <c r="AC353" s="16" t="n">
        <f aca="false">P353-P352</f>
        <v>1.01777359324319</v>
      </c>
      <c r="AD353" s="17" t="n">
        <f aca="false">(100013989+1670700*COS(3.0984635 + 6283.07585*L353/10)+13956*COS(3.05525 + 12566.1517*L353/10)+3084*COS(5.1985 + 77713.7715*L353/10) +1628*COS(1.1739 + 5753.3849*L353/10)+1576*COS(2.8469 + 7860.4194*L353/10)+925*COS(5.453 + 11506.77*L353/10)+542*COS(4.564 + 3930.21*L353/10)+472*COS(3.661 + 5884.927*L353/10)+346*COS(0.964 + 5507.553*L353/10)+329*COS(5.9 + 5223.694*L353/10)+307*COS(0.299 + 5573.143*L353/10)+243*COS(4.273 + 11790.629*L353/10)+212*COS(5.847 + 1577.344*L353/10)+186*COS(5.022 + 10977.079*L353/10)+175*COS(3.012 + 18849.228*L353/10)+110*COS(5.055 + 5486.778*L353/10)+98*COS(0.89 + 6069.78*L353/10)+86*COS(5.69 + 15720.84*L353/10)+86*COS(1.27 + 161000.69*L353/10)+65*COS(0.27 + 17260.15*L353/10)+63*COS(0.92 + 529.69*L353/10)+57*COS(2.01 + 83996.85*L353/10)+56*COS(5.24 + 71430.7*L353/10)+49*COS(3.25 + 2544.31*L353/10)+47*COS(2.58 + 775.52*L353/10)+45*COS(5.54 + 9437.76*L353/10)+43*COS(6.01 + 6275.96*L353/10)+39*COS(5.36 + 4694*L353/10)+38*COS(2.39 + 8827.39*L353/10)+37*COS(0.83 + 19651.05*L353/10)+37*COS(4.9 + 12139.55*L353/10)+36*COS(1.67 + 12036.46*L353/10)+35*COS(1.84 + 2942.46*L353/10)+33*COS(0.24 + 7084.9*L353/10)+32*COS(0.18 + 5088.63*L353/10)+32*COS(1.78 + 398.15*L353/10)+28*COS(1.21 + 6286.6*L353/10)+28*COS(1.9 + 6279.55*L353/10)+26*COS(4.59 + 10447.39*L353/10) +24.6*COS(3.787 + 8429.241*L353/10)+23.6*COS(0.269 + 796.3*L353/10)+27.8*COS(1.899 + 6279.55*L353/10)+23.9*COS(4.996 + 5856.48*L353/10)+20.3*COS(4.653 + 2146.165*L353/10))/100000000 + (103019*COS(1.10749 + 6283.07585*L353/10) +1721*COS(1.0644 + 12566.1517*L353/10) +702*COS(3.142 + 0*L353/10) +32*COS(1.02 + 18849.23*L353/10) +31*COS(2.84 + 5507.55*L353/10) +25*COS(1.32 + 5223.69*L353/10) +18*COS(1.42 + 1577.34*L353/10) +10*COS(5.91 + 10977.08*L353/10) +9*COS(1.42 + 6275.96*L353/10) +9*COS(0.27 + 5486.78*L353/10))*L353/1000000000  + (4359*COS(5.7846 + 6283.0758*L353/10)*L353^2+124*COS(5.579 + 12566.152*L353/10)*L353^2)/10000000000</f>
        <v>0.984026690169016</v>
      </c>
      <c r="AE353" s="10" t="n">
        <f aca="false">2*959.63/AD353</f>
        <v>1950.41457632653</v>
      </c>
      <c r="AF353" s="0"/>
      <c r="AG353" s="0"/>
    </row>
    <row r="354" customFormat="false" ht="12.8" hidden="false" customHeight="false" outlineLevel="0" collapsed="false">
      <c r="D354" s="28" t="n">
        <f aca="false">K354-INT(275*E354/9)+IF($A$8="leap year",1,2)*INT((E354+9)/12)+30</f>
        <v>19</v>
      </c>
      <c r="E354" s="28" t="n">
        <f aca="false">IF(K354&lt;32,1,INT(9*(IF($A$8="leap year",1,2)+K354)/275+0.98))</f>
        <v>12</v>
      </c>
      <c r="F354" s="20" t="n">
        <f aca="false">ASIN(Y354)*180/PI()</f>
        <v>6.16802084249633</v>
      </c>
      <c r="G354" s="21" t="n">
        <f aca="false">F354+1.02/(TAN($A$10*(F354+10.3/(F354+5.11)))*60)</f>
        <v>6.30486909693782</v>
      </c>
      <c r="H354" s="21" t="n">
        <f aca="false">IF(X354&gt;180,AB354-180,AB354+180)</f>
        <v>221.353534637419</v>
      </c>
      <c r="I354" s="13" t="n">
        <f aca="false">IF(ABS(4*(N354-0.0057183-V354))&lt;20,4*(N354-0.0057183-V354),4*(N354-0.0057183-V354-360))</f>
        <v>2.84611622184389</v>
      </c>
      <c r="J354" s="29" t="n">
        <f aca="false">INT(365.25*(IF(E354&gt;2,$A$5,$A$5-1)+4716))+INT(30.6001*(IF(E354&lt;3,E354+12,E354)+1))+D354+$C$2/24+2-INT(IF(E354&gt;2,$A$5,$A$5-1)/100)+INT(INT(IF(E354&gt;2,$A$5,$A$5-1)/100)/4)-1524.5</f>
        <v>2459933.125</v>
      </c>
      <c r="K354" s="7" t="n">
        <v>353</v>
      </c>
      <c r="L354" s="30" t="n">
        <f aca="false">(J354-2451545)/36525</f>
        <v>0.229654346338125</v>
      </c>
      <c r="M354" s="6" t="n">
        <f aca="false">MOD(357.5291 + 35999.0503*L354 - 0.0001559*L354^2 - 0.00000048*L354^3,360)</f>
        <v>344.867457211614</v>
      </c>
      <c r="N354" s="6" t="n">
        <f aca="false">MOD(280.46645 + 36000.76983*L354 + 0.0003032*L354^2,360)</f>
        <v>268.199728969032</v>
      </c>
      <c r="O354" s="6" t="n">
        <f aca="false"> MOD((1.9146 - 0.004817*L354 - 0.000014*L354^2)*SIN(M354*$A$10) + (0.019993 - 0.000101*L354)*SIN(2*M354*$A$10) + 0.00029*SIN(3*M354*$A$10),360)</f>
        <v>359.490205935262</v>
      </c>
      <c r="P354" s="6" t="n">
        <f aca="false">MOD(N354+O354,360)</f>
        <v>267.689934904294</v>
      </c>
      <c r="Q354" s="31" t="n">
        <f aca="false">COS(P354*$A$10)</f>
        <v>-0.0403073194521772</v>
      </c>
      <c r="R354" s="7" t="n">
        <f aca="false">COS((23.4393-46.815*L354/3600)*$A$10)*SIN(P354*$A$10)</f>
        <v>-0.916757105558938</v>
      </c>
      <c r="S354" s="7" t="n">
        <f aca="false">SIN((23.4393-46.815*L354/3600)*$A$10)*SIN(P354*$A$10)</f>
        <v>-0.397406252348625</v>
      </c>
      <c r="T354" s="31" t="n">
        <f aca="false">SQRT(1-S354^2)</f>
        <v>0.917642779405048</v>
      </c>
      <c r="U354" s="6" t="n">
        <f aca="false">ATAN(S354/T354)/$A$10</f>
        <v>-23.4161306054506</v>
      </c>
      <c r="V354" s="6" t="n">
        <f aca="false">IF(2*ATAN(R354/(Q354+T354))/$A$10&gt;0, 2*ATAN(R354/(Q354+T354))/$A$10, 2*ATAN(R354/(Q354+T354))/$A$10+360)</f>
        <v>267.482481613571</v>
      </c>
      <c r="W354" s="6" t="n">
        <f aca="false"> MOD(280.46061837 + 360.98564736629*(J354-2451545) + 0.000387933*L354^2 - L354^3/3871000010  + $B$7,360)</f>
        <v>313.193953191396</v>
      </c>
      <c r="X354" s="6" t="n">
        <f aca="false">IF(W354-V354&gt;0,W354-V354,W354-V354+360)</f>
        <v>45.7114715778252</v>
      </c>
      <c r="Y354" s="31" t="n">
        <f aca="false">SIN($A$10*$B$5)*SIN(U354*$A$10) +COS($A$10*$B$5)* COS(U354*$A$10)*COS(X354*$A$10)</f>
        <v>0.107444461912561</v>
      </c>
      <c r="Z354" s="6" t="n">
        <f aca="false">SIN($A$10*X354)</f>
        <v>0.715832553833826</v>
      </c>
      <c r="AA354" s="6" t="n">
        <f aca="false">COS($A$10*X354)*SIN($A$10*$B$5) - TAN($A$10*U354)*COS($A$10*$B$5)</f>
        <v>0.813281285441561</v>
      </c>
      <c r="AB354" s="6" t="n">
        <f aca="false">IF(OR(AND(Z354*AA354&gt;0), AND(Z354&lt;0,AA354&gt;0)), MOD(ATAN2(AA354,Z354)/$A$10+360,360),  ATAN2(AA354,Z354)/$A$10)</f>
        <v>41.3535346374194</v>
      </c>
      <c r="AC354" s="16" t="n">
        <f aca="false">P354-P353</f>
        <v>1.01794396146306</v>
      </c>
      <c r="AD354" s="17" t="n">
        <f aca="false">(100013989+1670700*COS(3.0984635 + 6283.07585*L354/10)+13956*COS(3.05525 + 12566.1517*L354/10)+3084*COS(5.1985 + 77713.7715*L354/10) +1628*COS(1.1739 + 5753.3849*L354/10)+1576*COS(2.8469 + 7860.4194*L354/10)+925*COS(5.453 + 11506.77*L354/10)+542*COS(4.564 + 3930.21*L354/10)+472*COS(3.661 + 5884.927*L354/10)+346*COS(0.964 + 5507.553*L354/10)+329*COS(5.9 + 5223.694*L354/10)+307*COS(0.299 + 5573.143*L354/10)+243*COS(4.273 + 11790.629*L354/10)+212*COS(5.847 + 1577.344*L354/10)+186*COS(5.022 + 10977.079*L354/10)+175*COS(3.012 + 18849.228*L354/10)+110*COS(5.055 + 5486.778*L354/10)+98*COS(0.89 + 6069.78*L354/10)+86*COS(5.69 + 15720.84*L354/10)+86*COS(1.27 + 161000.69*L354/10)+65*COS(0.27 + 17260.15*L354/10)+63*COS(0.92 + 529.69*L354/10)+57*COS(2.01 + 83996.85*L354/10)+56*COS(5.24 + 71430.7*L354/10)+49*COS(3.25 + 2544.31*L354/10)+47*COS(2.58 + 775.52*L354/10)+45*COS(5.54 + 9437.76*L354/10)+43*COS(6.01 + 6275.96*L354/10)+39*COS(5.36 + 4694*L354/10)+38*COS(2.39 + 8827.39*L354/10)+37*COS(0.83 + 19651.05*L354/10)+37*COS(4.9 + 12139.55*L354/10)+36*COS(1.67 + 12036.46*L354/10)+35*COS(1.84 + 2942.46*L354/10)+33*COS(0.24 + 7084.9*L354/10)+32*COS(0.18 + 5088.63*L354/10)+32*COS(1.78 + 398.15*L354/10)+28*COS(1.21 + 6286.6*L354/10)+28*COS(1.9 + 6279.55*L354/10)+26*COS(4.59 + 10447.39*L354/10) +24.6*COS(3.787 + 8429.241*L354/10)+23.6*COS(0.269 + 796.3*L354/10)+27.8*COS(1.899 + 6279.55*L354/10)+23.9*COS(4.996 + 5856.48*L354/10)+20.3*COS(4.653 + 2146.165*L354/10))/100000000 + (103019*COS(1.10749 + 6283.07585*L354/10) +1721*COS(1.0644 + 12566.1517*L354/10) +702*COS(3.142 + 0*L354/10) +32*COS(1.02 + 18849.23*L354/10) +31*COS(2.84 + 5507.55*L354/10) +25*COS(1.32 + 5223.69*L354/10) +18*COS(1.42 + 1577.34*L354/10) +10*COS(5.91 + 10977.08*L354/10) +9*COS(1.42 + 6275.96*L354/10) +9*COS(0.27 + 5486.78*L354/10))*L354/1000000000  + (4359*COS(5.7846 + 6283.0758*L354/10)*L354^2+124*COS(5.579 + 12566.152*L354/10)*L354^2)/10000000000</f>
        <v>0.983951528144867</v>
      </c>
      <c r="AE354" s="10" t="n">
        <f aca="false">2*959.63/AD354</f>
        <v>1950.56356446598</v>
      </c>
      <c r="AF354" s="0"/>
      <c r="AG354" s="0"/>
    </row>
    <row r="355" customFormat="false" ht="12.8" hidden="false" customHeight="false" outlineLevel="0" collapsed="false">
      <c r="D355" s="28" t="n">
        <f aca="false">K355-INT(275*E355/9)+IF($A$8="leap year",1,2)*INT((E355+9)/12)+30</f>
        <v>20</v>
      </c>
      <c r="E355" s="28" t="n">
        <f aca="false">IF(K355&lt;32,1,INT(9*(IF($A$8="leap year",1,2)+K355)/275+0.98))</f>
        <v>12</v>
      </c>
      <c r="F355" s="20" t="n">
        <f aca="false">ASIN(Y355)*180/PI()</f>
        <v>6.20823913217724</v>
      </c>
      <c r="G355" s="21" t="n">
        <f aca="false">F355+1.02/(TAN($A$10*(F355+10.3/(F355+5.11)))*60)</f>
        <v>6.34436927366796</v>
      </c>
      <c r="H355" s="21" t="n">
        <f aca="false">IF(X355&gt;180,AB355-180,AB355+180)</f>
        <v>221.245776239228</v>
      </c>
      <c r="I355" s="13" t="n">
        <f aca="false">IF(ABS(4*(N355-0.0057183-V355))&lt;20,4*(N355-0.0057183-V355),4*(N355-0.0057183-V355-360))</f>
        <v>2.35096292633739</v>
      </c>
      <c r="J355" s="29" t="n">
        <f aca="false">INT(365.25*(IF(E355&gt;2,$A$5,$A$5-1)+4716))+INT(30.6001*(IF(E355&lt;3,E355+12,E355)+1))+D355+$C$2/24+2-INT(IF(E355&gt;2,$A$5,$A$5-1)/100)+INT(INT(IF(E355&gt;2,$A$5,$A$5-1)/100)/4)-1524.5</f>
        <v>2459934.125</v>
      </c>
      <c r="K355" s="7" t="n">
        <v>354</v>
      </c>
      <c r="L355" s="30" t="n">
        <f aca="false">(J355-2451545)/36525</f>
        <v>0.229681724845996</v>
      </c>
      <c r="M355" s="6" t="n">
        <f aca="false">MOD(357.5291 + 35999.0503*L355 - 0.0001559*L355^2 - 0.00000048*L355^3,360)</f>
        <v>345.853057491649</v>
      </c>
      <c r="N355" s="6" t="n">
        <f aca="false">MOD(280.46645 + 36000.76983*L355 + 0.0003032*L355^2,360)</f>
        <v>269.185376333009</v>
      </c>
      <c r="O355" s="6" t="n">
        <f aca="false"> MOD((1.9146 - 0.004817*L355 - 0.000014*L355^2)*SIN(M355*$A$10) + (0.019993 - 0.000101*L355)*SIN(2*M355*$A$10) + 0.00029*SIN(3*M355*$A$10),360)</f>
        <v>359.52266279884</v>
      </c>
      <c r="P355" s="6" t="n">
        <f aca="false">MOD(N355+O355,360)</f>
        <v>268.708039131849</v>
      </c>
      <c r="Q355" s="31" t="n">
        <f aca="false">COS(P355*$A$10)</f>
        <v>-0.0225470601444602</v>
      </c>
      <c r="R355" s="7" t="n">
        <f aca="false">COS((23.4393-46.815*L355/3600)*$A$10)*SIN(P355*$A$10)</f>
        <v>-0.917269490131412</v>
      </c>
      <c r="S355" s="7" t="n">
        <f aca="false">SIN((23.4393-46.815*L355/3600)*$A$10)*SIN(P355*$A$10)</f>
        <v>-0.397628359844846</v>
      </c>
      <c r="T355" s="31" t="n">
        <f aca="false">SQRT(1-S355^2)</f>
        <v>0.917546558735358</v>
      </c>
      <c r="U355" s="6" t="n">
        <f aca="false">ATAN(S355/T355)/$A$10</f>
        <v>-23.4299992802572</v>
      </c>
      <c r="V355" s="6" t="n">
        <f aca="false">IF(2*ATAN(R355/(Q355+T355))/$A$10&gt;0, 2*ATAN(R355/(Q355+T355))/$A$10, 2*ATAN(R355/(Q355+T355))/$A$10+360)</f>
        <v>268.591917301425</v>
      </c>
      <c r="W355" s="6" t="n">
        <f aca="false"> MOD(280.46061837 + 360.98564736629*(J355-2451545) + 0.000387933*L355^2 - L355^3/3871000010  + $B$7,360)</f>
        <v>314.179600562435</v>
      </c>
      <c r="X355" s="6" t="n">
        <f aca="false">IF(W355-V355&gt;0,W355-V355,W355-V355+360)</f>
        <v>45.5876832610099</v>
      </c>
      <c r="Y355" s="31" t="n">
        <f aca="false">SIN($A$10*$B$5)*SIN(U355*$A$10) +COS($A$10*$B$5)* COS(U355*$A$10)*COS(X355*$A$10)</f>
        <v>0.108142313481614</v>
      </c>
      <c r="Z355" s="6" t="n">
        <f aca="false">SIN($A$10*X355)</f>
        <v>0.714322258142639</v>
      </c>
      <c r="AA355" s="6" t="n">
        <f aca="false">COS($A$10*X355)*SIN($A$10*$B$5) - TAN($A$10*U355)*COS($A$10*$B$5)</f>
        <v>0.814649564246044</v>
      </c>
      <c r="AB355" s="6" t="n">
        <f aca="false">IF(OR(AND(Z355*AA355&gt;0), AND(Z355&lt;0,AA355&gt;0)), MOD(ATAN2(AA355,Z355)/$A$10+360,360),  ATAN2(AA355,Z355)/$A$10)</f>
        <v>41.2457762392277</v>
      </c>
      <c r="AC355" s="16" t="n">
        <f aca="false">P355-P354</f>
        <v>1.01810422755534</v>
      </c>
      <c r="AD355" s="17" t="n">
        <f aca="false">(100013989+1670700*COS(3.0984635 + 6283.07585*L355/10)+13956*COS(3.05525 + 12566.1517*L355/10)+3084*COS(5.1985 + 77713.7715*L355/10) +1628*COS(1.1739 + 5753.3849*L355/10)+1576*COS(2.8469 + 7860.4194*L355/10)+925*COS(5.453 + 11506.77*L355/10)+542*COS(4.564 + 3930.21*L355/10)+472*COS(3.661 + 5884.927*L355/10)+346*COS(0.964 + 5507.553*L355/10)+329*COS(5.9 + 5223.694*L355/10)+307*COS(0.299 + 5573.143*L355/10)+243*COS(4.273 + 11790.629*L355/10)+212*COS(5.847 + 1577.344*L355/10)+186*COS(5.022 + 10977.079*L355/10)+175*COS(3.012 + 18849.228*L355/10)+110*COS(5.055 + 5486.778*L355/10)+98*COS(0.89 + 6069.78*L355/10)+86*COS(5.69 + 15720.84*L355/10)+86*COS(1.27 + 161000.69*L355/10)+65*COS(0.27 + 17260.15*L355/10)+63*COS(0.92 + 529.69*L355/10)+57*COS(2.01 + 83996.85*L355/10)+56*COS(5.24 + 71430.7*L355/10)+49*COS(3.25 + 2544.31*L355/10)+47*COS(2.58 + 775.52*L355/10)+45*COS(5.54 + 9437.76*L355/10)+43*COS(6.01 + 6275.96*L355/10)+39*COS(5.36 + 4694*L355/10)+38*COS(2.39 + 8827.39*L355/10)+37*COS(0.83 + 19651.05*L355/10)+37*COS(4.9 + 12139.55*L355/10)+36*COS(1.67 + 12036.46*L355/10)+35*COS(1.84 + 2942.46*L355/10)+33*COS(0.24 + 7084.9*L355/10)+32*COS(0.18 + 5088.63*L355/10)+32*COS(1.78 + 398.15*L355/10)+28*COS(1.21 + 6286.6*L355/10)+28*COS(1.9 + 6279.55*L355/10)+26*COS(4.59 + 10447.39*L355/10) +24.6*COS(3.787 + 8429.241*L355/10)+23.6*COS(0.269 + 796.3*L355/10)+27.8*COS(1.899 + 6279.55*L355/10)+23.9*COS(4.996 + 5856.48*L355/10)+20.3*COS(4.653 + 2146.165*L355/10))/100000000 + (103019*COS(1.10749 + 6283.07585*L355/10) +1721*COS(1.0644 + 12566.1517*L355/10) +702*COS(3.142 + 0*L355/10) +32*COS(1.02 + 18849.23*L355/10) +31*COS(2.84 + 5507.55*L355/10) +25*COS(1.32 + 5223.69*L355/10) +18*COS(1.42 + 1577.34*L355/10) +10*COS(5.91 + 10977.08*L355/10) +9*COS(1.42 + 6275.96*L355/10) +9*COS(0.27 + 5486.78*L355/10))*L355/1000000000  + (4359*COS(5.7846 + 6283.0758*L355/10)*L355^2+124*COS(5.579 + 12566.152*L355/10)*L355^2)/10000000000</f>
        <v>0.983880350717082</v>
      </c>
      <c r="AE355" s="10" t="n">
        <f aca="false">2*959.63/AD355</f>
        <v>1950.70467521908</v>
      </c>
      <c r="AF355" s="0"/>
      <c r="AG355" s="0"/>
    </row>
    <row r="356" customFormat="false" ht="12.8" hidden="false" customHeight="false" outlineLevel="0" collapsed="false">
      <c r="D356" s="28" t="n">
        <f aca="false">K356-INT(275*E356/9)+IF($A$8="leap year",1,2)*INT((E356+9)/12)+30</f>
        <v>21</v>
      </c>
      <c r="E356" s="28" t="n">
        <f aca="false">IF(K356&lt;32,1,INT(9*(IF($A$8="leap year",1,2)+K356)/275+0.98))</f>
        <v>12</v>
      </c>
      <c r="F356" s="20" t="n">
        <f aca="false">ASIN(Y356)*180/PI()</f>
        <v>6.25543409058098</v>
      </c>
      <c r="G356" s="21" t="n">
        <f aca="false">F356+1.02/(TAN($A$10*(F356+10.3/(F356+5.11)))*60)</f>
        <v>6.3907303960616</v>
      </c>
      <c r="H356" s="21" t="n">
        <f aca="false">IF(X356&gt;180,AB356-180,AB356+180)</f>
        <v>221.141341150793</v>
      </c>
      <c r="I356" s="13" t="n">
        <f aca="false">IF(ABS(4*(N356-0.0057183-V356))&lt;20,4*(N356-0.0057183-V356),4*(N356-0.0057183-V356-360))</f>
        <v>1.85448732311215</v>
      </c>
      <c r="J356" s="29" t="n">
        <f aca="false">INT(365.25*(IF(E356&gt;2,$A$5,$A$5-1)+4716))+INT(30.6001*(IF(E356&lt;3,E356+12,E356)+1))+D356+$C$2/24+2-INT(IF(E356&gt;2,$A$5,$A$5-1)/100)+INT(INT(IF(E356&gt;2,$A$5,$A$5-1)/100)/4)-1524.5</f>
        <v>2459935.125</v>
      </c>
      <c r="K356" s="7" t="n">
        <v>355</v>
      </c>
      <c r="L356" s="30" t="n">
        <f aca="false">(J356-2451545)/36525</f>
        <v>0.229709103353867</v>
      </c>
      <c r="M356" s="6" t="n">
        <f aca="false">MOD(357.5291 + 35999.0503*L356 - 0.0001559*L356^2 - 0.00000048*L356^3,360)</f>
        <v>346.838657771686</v>
      </c>
      <c r="N356" s="6" t="n">
        <f aca="false">MOD(280.46645 + 36000.76983*L356 + 0.0003032*L356^2,360)</f>
        <v>270.171023696988</v>
      </c>
      <c r="O356" s="6" t="n">
        <f aca="false"> MOD((1.9146 - 0.004817*L356 - 0.000014*L356^2)*SIN(M356*$A$10) + (0.019993 - 0.000101*L356)*SIN(2*M356*$A$10) + 0.00029*SIN(3*M356*$A$10),360)</f>
        <v>359.555269767081</v>
      </c>
      <c r="P356" s="6" t="n">
        <f aca="false">MOD(N356+O356,360)</f>
        <v>269.72629346407</v>
      </c>
      <c r="Q356" s="31" t="n">
        <f aca="false">COS(P356*$A$10)</f>
        <v>-0.00477706206700733</v>
      </c>
      <c r="R356" s="7" t="n">
        <f aca="false">COS((23.4393-46.815*L356/3600)*$A$10)*SIN(P356*$A$10)</f>
        <v>-0.917492268733247</v>
      </c>
      <c r="S356" s="7" t="n">
        <f aca="false">SIN((23.4393-46.815*L356/3600)*$A$10)*SIN(P356*$A$10)</f>
        <v>-0.397724925661853</v>
      </c>
      <c r="T356" s="31" t="n">
        <f aca="false">SQRT(1-S356^2)</f>
        <v>0.917504704896533</v>
      </c>
      <c r="U356" s="6" t="n">
        <f aca="false">ATAN(S356/T356)/$A$10</f>
        <v>-23.4360294265144</v>
      </c>
      <c r="V356" s="6" t="n">
        <f aca="false">IF(2*ATAN(R356/(Q356+T356))/$A$10&gt;0, 2*ATAN(R356/(Q356+T356))/$A$10, 2*ATAN(R356/(Q356+T356))/$A$10+360)</f>
        <v>269.70168356621</v>
      </c>
      <c r="W356" s="6" t="n">
        <f aca="false"> MOD(280.46061837 + 360.98564736629*(J356-2451545) + 0.000387933*L356^2 - L356^3/3871000010  + $B$7,360)</f>
        <v>315.165247933939</v>
      </c>
      <c r="X356" s="6" t="n">
        <f aca="false">IF(W356-V356&gt;0,W356-V356,W356-V356+360)</f>
        <v>45.4635643677287</v>
      </c>
      <c r="Y356" s="31" t="n">
        <f aca="false">SIN($A$10*$B$5)*SIN(U356*$A$10) +COS($A$10*$B$5)* COS(U356*$A$10)*COS(X356*$A$10)</f>
        <v>0.108961153421314</v>
      </c>
      <c r="Z356" s="6" t="n">
        <f aca="false">SIN($A$10*X356)</f>
        <v>0.712804581521577</v>
      </c>
      <c r="AA356" s="6" t="n">
        <f aca="false">COS($A$10*X356)*SIN($A$10*$B$5) - TAN($A$10*U356)*COS($A$10*$B$5)</f>
        <v>0.815914060643331</v>
      </c>
      <c r="AB356" s="6" t="n">
        <f aca="false">IF(OR(AND(Z356*AA356&gt;0), AND(Z356&lt;0,AA356&gt;0)), MOD(ATAN2(AA356,Z356)/$A$10+360,360),  ATAN2(AA356,Z356)/$A$10)</f>
        <v>41.1413411507929</v>
      </c>
      <c r="AC356" s="16" t="n">
        <f aca="false">P356-P355</f>
        <v>1.01825433222052</v>
      </c>
      <c r="AD356" s="17" t="n">
        <f aca="false">(100013989+1670700*COS(3.0984635 + 6283.07585*L356/10)+13956*COS(3.05525 + 12566.1517*L356/10)+3084*COS(5.1985 + 77713.7715*L356/10) +1628*COS(1.1739 + 5753.3849*L356/10)+1576*COS(2.8469 + 7860.4194*L356/10)+925*COS(5.453 + 11506.77*L356/10)+542*COS(4.564 + 3930.21*L356/10)+472*COS(3.661 + 5884.927*L356/10)+346*COS(0.964 + 5507.553*L356/10)+329*COS(5.9 + 5223.694*L356/10)+307*COS(0.299 + 5573.143*L356/10)+243*COS(4.273 + 11790.629*L356/10)+212*COS(5.847 + 1577.344*L356/10)+186*COS(5.022 + 10977.079*L356/10)+175*COS(3.012 + 18849.228*L356/10)+110*COS(5.055 + 5486.778*L356/10)+98*COS(0.89 + 6069.78*L356/10)+86*COS(5.69 + 15720.84*L356/10)+86*COS(1.27 + 161000.69*L356/10)+65*COS(0.27 + 17260.15*L356/10)+63*COS(0.92 + 529.69*L356/10)+57*COS(2.01 + 83996.85*L356/10)+56*COS(5.24 + 71430.7*L356/10)+49*COS(3.25 + 2544.31*L356/10)+47*COS(2.58 + 775.52*L356/10)+45*COS(5.54 + 9437.76*L356/10)+43*COS(6.01 + 6275.96*L356/10)+39*COS(5.36 + 4694*L356/10)+38*COS(2.39 + 8827.39*L356/10)+37*COS(0.83 + 19651.05*L356/10)+37*COS(4.9 + 12139.55*L356/10)+36*COS(1.67 + 12036.46*L356/10)+35*COS(1.84 + 2942.46*L356/10)+33*COS(0.24 + 7084.9*L356/10)+32*COS(0.18 + 5088.63*L356/10)+32*COS(1.78 + 398.15*L356/10)+28*COS(1.21 + 6286.6*L356/10)+28*COS(1.9 + 6279.55*L356/10)+26*COS(4.59 + 10447.39*L356/10) +24.6*COS(3.787 + 8429.241*L356/10)+23.6*COS(0.269 + 796.3*L356/10)+27.8*COS(1.899 + 6279.55*L356/10)+23.9*COS(4.996 + 5856.48*L356/10)+20.3*COS(4.653 + 2146.165*L356/10))/100000000 + (103019*COS(1.10749 + 6283.07585*L356/10) +1721*COS(1.0644 + 12566.1517*L356/10) +702*COS(3.142 + 0*L356/10) +32*COS(1.02 + 18849.23*L356/10) +31*COS(2.84 + 5507.55*L356/10) +25*COS(1.32 + 5223.69*L356/10) +18*COS(1.42 + 1577.34*L356/10) +10*COS(5.91 + 10977.08*L356/10) +9*COS(1.42 + 6275.96*L356/10) +9*COS(0.27 + 5486.78*L356/10))*L356/1000000000  + (4359*COS(5.7846 + 6283.0758*L356/10)*L356^2+124*COS(5.579 + 12566.152*L356/10)*L356^2)/10000000000</f>
        <v>0.98381293327345</v>
      </c>
      <c r="AE356" s="10" t="n">
        <f aca="false">2*959.63/AD356</f>
        <v>1950.83835055312</v>
      </c>
      <c r="AF356" s="0"/>
      <c r="AG356" s="0"/>
    </row>
    <row r="357" customFormat="false" ht="12.8" hidden="false" customHeight="false" outlineLevel="0" collapsed="false">
      <c r="D357" s="28" t="n">
        <f aca="false">K357-INT(275*E357/9)+IF($A$8="leap year",1,2)*INT((E357+9)/12)+30</f>
        <v>22</v>
      </c>
      <c r="E357" s="28" t="n">
        <f aca="false">IF(K357&lt;32,1,INT(9*(IF($A$8="leap year",1,2)+K357)/275+0.98))</f>
        <v>12</v>
      </c>
      <c r="F357" s="20" t="n">
        <f aca="false">ASIN(Y357)*180/PI()</f>
        <v>6.30956154410682</v>
      </c>
      <c r="G357" s="21" t="n">
        <f aca="false">F357+1.02/(TAN($A$10*(F357+10.3/(F357+5.11)))*60)</f>
        <v>6.4439131033862</v>
      </c>
      <c r="H357" s="21" t="n">
        <f aca="false">IF(X357&gt;180,AB357-180,AB357+180)</f>
        <v>221.040327552518</v>
      </c>
      <c r="I357" s="13" t="n">
        <f aca="false">IF(ABS(4*(N357-0.0057183-V357))&lt;20,4*(N357-0.0057183-V357),4*(N357-0.0057183-V357-360))</f>
        <v>1.3572602840236</v>
      </c>
      <c r="J357" s="29" t="n">
        <f aca="false">INT(365.25*(IF(E357&gt;2,$A$5,$A$5-1)+4716))+INT(30.6001*(IF(E357&lt;3,E357+12,E357)+1))+D357+$C$2/24+2-INT(IF(E357&gt;2,$A$5,$A$5-1)/100)+INT(INT(IF(E357&gt;2,$A$5,$A$5-1)/100)/4)-1524.5</f>
        <v>2459936.125</v>
      </c>
      <c r="K357" s="7" t="n">
        <v>356</v>
      </c>
      <c r="L357" s="30" t="n">
        <f aca="false">(J357-2451545)/36525</f>
        <v>0.229736481861739</v>
      </c>
      <c r="M357" s="6" t="n">
        <f aca="false">MOD(357.5291 + 35999.0503*L357 - 0.0001559*L357^2 - 0.00000048*L357^3,360)</f>
        <v>347.82425805172</v>
      </c>
      <c r="N357" s="6" t="n">
        <f aca="false">MOD(280.46645 + 36000.76983*L357 + 0.0003032*L357^2,360)</f>
        <v>271.156671060966</v>
      </c>
      <c r="O357" s="6" t="n">
        <f aca="false"> MOD((1.9146 - 0.004817*L357 - 0.000014*L357^2)*SIN(M357*$A$10) + (0.019993 - 0.000101*L357)*SIN(2*M357*$A$10) + 0.00029*SIN(3*M357*$A$10),360)</f>
        <v>359.588016622968</v>
      </c>
      <c r="P357" s="6" t="n">
        <f aca="false">MOD(N357+O357,360)</f>
        <v>270.744687683934</v>
      </c>
      <c r="Q357" s="31" t="n">
        <f aca="false">COS(P357*$A$10)</f>
        <v>0.0129968860522814</v>
      </c>
      <c r="R357" s="7" t="n">
        <f aca="false">COS((23.4393-46.815*L357/3600)*$A$10)*SIN(P357*$A$10)</f>
        <v>-0.917425245001402</v>
      </c>
      <c r="S357" s="7" t="n">
        <f aca="false">SIN((23.4393-46.815*L357/3600)*$A$10)*SIN(P357*$A$10)</f>
        <v>-0.397695864684386</v>
      </c>
      <c r="T357" s="31" t="n">
        <f aca="false">SQRT(1-S357^2)</f>
        <v>0.917517301860264</v>
      </c>
      <c r="U357" s="22" t="n">
        <f aca="false">ATAN(S357/T357)/$A$10</f>
        <v>-23.4342146566085</v>
      </c>
      <c r="V357" s="6" t="n">
        <f aca="false">IF(2*ATAN(R357/(Q357+T357))/$A$10&gt;0, 2*ATAN(R357/(Q357+T357))/$A$10, 2*ATAN(R357/(Q357+T357))/$A$10+360)</f>
        <v>270.81163768996</v>
      </c>
      <c r="W357" s="6" t="n">
        <f aca="false"> MOD(280.46061837 + 360.98564736629*(J357-2451545) + 0.000387933*L357^2 - L357^3/3871000010  + $B$7,360)</f>
        <v>316.150895304978</v>
      </c>
      <c r="X357" s="6" t="n">
        <f aca="false">IF(W357-V357&gt;0,W357-V357,W357-V357+360)</f>
        <v>45.3392576150179</v>
      </c>
      <c r="Y357" s="31" t="n">
        <f aca="false">SIN($A$10*$B$5)*SIN(U357*$A$10) +COS($A$10*$B$5)* COS(U357*$A$10)*COS(X357*$A$10)</f>
        <v>0.109900182190187</v>
      </c>
      <c r="Z357" s="6" t="n">
        <f aca="false">SIN($A$10*X357)</f>
        <v>0.711281255199057</v>
      </c>
      <c r="AA357" s="6" t="n">
        <f aca="false">COS($A$10*X357)*SIN($A$10*$B$5) - TAN($A$10*U357)*COS($A$10*$B$5)</f>
        <v>0.817073278035516</v>
      </c>
      <c r="AB357" s="6" t="n">
        <f aca="false">IF(OR(AND(Z357*AA357&gt;0), AND(Z357&lt;0,AA357&gt;0)), MOD(ATAN2(AA357,Z357)/$A$10+360,360),  ATAN2(AA357,Z357)/$A$10)</f>
        <v>41.0403275525182</v>
      </c>
      <c r="AC357" s="16" t="n">
        <f aca="false">P357-P356</f>
        <v>1.01839421986415</v>
      </c>
      <c r="AD357" s="17" t="n">
        <f aca="false">(100013989+1670700*COS(3.0984635 + 6283.07585*L357/10)+13956*COS(3.05525 + 12566.1517*L357/10)+3084*COS(5.1985 + 77713.7715*L357/10) +1628*COS(1.1739 + 5753.3849*L357/10)+1576*COS(2.8469 + 7860.4194*L357/10)+925*COS(5.453 + 11506.77*L357/10)+542*COS(4.564 + 3930.21*L357/10)+472*COS(3.661 + 5884.927*L357/10)+346*COS(0.964 + 5507.553*L357/10)+329*COS(5.9 + 5223.694*L357/10)+307*COS(0.299 + 5573.143*L357/10)+243*COS(4.273 + 11790.629*L357/10)+212*COS(5.847 + 1577.344*L357/10)+186*COS(5.022 + 10977.079*L357/10)+175*COS(3.012 + 18849.228*L357/10)+110*COS(5.055 + 5486.778*L357/10)+98*COS(0.89 + 6069.78*L357/10)+86*COS(5.69 + 15720.84*L357/10)+86*COS(1.27 + 161000.69*L357/10)+65*COS(0.27 + 17260.15*L357/10)+63*COS(0.92 + 529.69*L357/10)+57*COS(2.01 + 83996.85*L357/10)+56*COS(5.24 + 71430.7*L357/10)+49*COS(3.25 + 2544.31*L357/10)+47*COS(2.58 + 775.52*L357/10)+45*COS(5.54 + 9437.76*L357/10)+43*COS(6.01 + 6275.96*L357/10)+39*COS(5.36 + 4694*L357/10)+38*COS(2.39 + 8827.39*L357/10)+37*COS(0.83 + 19651.05*L357/10)+37*COS(4.9 + 12139.55*L357/10)+36*COS(1.67 + 12036.46*L357/10)+35*COS(1.84 + 2942.46*L357/10)+33*COS(0.24 + 7084.9*L357/10)+32*COS(0.18 + 5088.63*L357/10)+32*COS(1.78 + 398.15*L357/10)+28*COS(1.21 + 6286.6*L357/10)+28*COS(1.9 + 6279.55*L357/10)+26*COS(4.59 + 10447.39*L357/10) +24.6*COS(3.787 + 8429.241*L357/10)+23.6*COS(0.269 + 796.3*L357/10)+27.8*COS(1.899 + 6279.55*L357/10)+23.9*COS(4.996 + 5856.48*L357/10)+20.3*COS(4.653 + 2146.165*L357/10))/100000000 + (103019*COS(1.10749 + 6283.07585*L357/10) +1721*COS(1.0644 + 12566.1517*L357/10) +702*COS(3.142 + 0*L357/10) +32*COS(1.02 + 18849.23*L357/10) +31*COS(2.84 + 5507.55*L357/10) +25*COS(1.32 + 5223.69*L357/10) +18*COS(1.42 + 1577.34*L357/10) +10*COS(5.91 + 10977.08*L357/10) +9*COS(1.42 + 6275.96*L357/10) +9*COS(0.27 + 5486.78*L357/10))*L357/1000000000  + (4359*COS(5.7846 + 6283.0758*L357/10)*L357^2+124*COS(5.579 + 12566.152*L357/10)*L357^2)/10000000000</f>
        <v>0.983749100251394</v>
      </c>
      <c r="AE357" s="10" t="n">
        <f aca="false">2*959.63/AD357</f>
        <v>1950.96493558117</v>
      </c>
      <c r="AF357" s="0"/>
      <c r="AG357" s="0"/>
    </row>
    <row r="358" customFormat="false" ht="12.8" hidden="false" customHeight="false" outlineLevel="0" collapsed="false">
      <c r="D358" s="28" t="n">
        <f aca="false">K358-INT(275*E358/9)+IF($A$8="leap year",1,2)*INT((E358+9)/12)+30</f>
        <v>23</v>
      </c>
      <c r="E358" s="28" t="n">
        <f aca="false">IF(K358&lt;32,1,INT(9*(IF($A$8="leap year",1,2)+K358)/275+0.98))</f>
        <v>12</v>
      </c>
      <c r="F358" s="20" t="n">
        <f aca="false">ASIN(Y358)*180/PI()</f>
        <v>6.37057395416899</v>
      </c>
      <c r="G358" s="21" t="n">
        <f aca="false">F358+1.02/(TAN($A$10*(F358+10.3/(F358+5.11)))*60)</f>
        <v>6.50387514691697</v>
      </c>
      <c r="H358" s="21" t="n">
        <f aca="false">IF(X358&gt;180,AB358-180,AB358+180)</f>
        <v>220.942832290086</v>
      </c>
      <c r="I358" s="13" t="n">
        <f aca="false">IF(ABS(4*(N358-0.0057183-V358))&lt;20,4*(N358-0.0057183-V358),4*(N358-0.0057183-V358-360))</f>
        <v>0.859853626283893</v>
      </c>
      <c r="J358" s="29" t="n">
        <f aca="false">INT(365.25*(IF(E358&gt;2,$A$5,$A$5-1)+4716))+INT(30.6001*(IF(E358&lt;3,E358+12,E358)+1))+D358+$C$2/24+2-INT(IF(E358&gt;2,$A$5,$A$5-1)/100)+INT(INT(IF(E358&gt;2,$A$5,$A$5-1)/100)/4)-1524.5</f>
        <v>2459937.125</v>
      </c>
      <c r="K358" s="7" t="n">
        <v>357</v>
      </c>
      <c r="L358" s="30" t="n">
        <f aca="false">(J358-2451545)/36525</f>
        <v>0.22976386036961</v>
      </c>
      <c r="M358" s="6" t="n">
        <f aca="false">MOD(357.5291 + 35999.0503*L358 - 0.0001559*L358^2 - 0.00000048*L358^3,360)</f>
        <v>348.809858331755</v>
      </c>
      <c r="N358" s="6" t="n">
        <f aca="false">MOD(280.46645 + 36000.76983*L358 + 0.0003032*L358^2,360)</f>
        <v>272.142318424945</v>
      </c>
      <c r="O358" s="6" t="n">
        <f aca="false"> MOD((1.9146 - 0.004817*L358 - 0.000014*L358^2)*SIN(M358*$A$10) + (0.019993 - 0.000101*L358)*SIN(2*M358*$A$10) + 0.00029*SIN(3*M358*$A$10),360)</f>
        <v>359.620893097626</v>
      </c>
      <c r="P358" s="6" t="n">
        <f aca="false">MOD(N358+O358,360)</f>
        <v>271.763211522572</v>
      </c>
      <c r="Q358" s="31" t="n">
        <f aca="false">COS(P358*$A$10)</f>
        <v>0.0307689894172465</v>
      </c>
      <c r="R358" s="7" t="n">
        <f aca="false">COS((23.4393-46.815*L358/3600)*$A$10)*SIN(P358*$A$10)</f>
        <v>-0.917068325735248</v>
      </c>
      <c r="S358" s="7" t="n">
        <f aca="false">SIN((23.4393-46.815*L358/3600)*$A$10)*SIN(P358*$A$10)</f>
        <v>-0.397541136517204</v>
      </c>
      <c r="T358" s="31" t="n">
        <f aca="false">SQRT(1-S358^2)</f>
        <v>0.917584352948878</v>
      </c>
      <c r="U358" s="6" t="n">
        <f aca="false">ATAN(S358/T358)/$A$10</f>
        <v>-23.4245527712224</v>
      </c>
      <c r="V358" s="6" t="n">
        <f aca="false">IF(2*ATAN(R358/(Q358+T358))/$A$10&gt;0, 2*ATAN(R358/(Q358+T358))/$A$10, 2*ATAN(R358/(Q358+T358))/$A$10+360)</f>
        <v>271.921636718374</v>
      </c>
      <c r="W358" s="6" t="n">
        <f aca="false"> MOD(280.46061837 + 360.98564736629*(J358-2451545) + 0.000387933*L358^2 - L358^3/3871000010  + $B$7,360)</f>
        <v>317.136542676017</v>
      </c>
      <c r="X358" s="6" t="n">
        <f aca="false">IF(W358-V358&gt;0,W358-V358,W358-V358+360)</f>
        <v>45.2149059576425</v>
      </c>
      <c r="Y358" s="31" t="n">
        <f aca="false">SIN($A$10*$B$5)*SIN(U358*$A$10) +COS($A$10*$B$5)* COS(U358*$A$10)*COS(X358*$A$10)</f>
        <v>0.110958536823033</v>
      </c>
      <c r="Z358" s="6" t="n">
        <f aca="false">SIN($A$10*X358)</f>
        <v>0.70975402877609</v>
      </c>
      <c r="AA358" s="6" t="n">
        <f aca="false">COS($A$10*X358)*SIN($A$10*$B$5) - TAN($A$10*U358)*COS($A$10*$B$5)</f>
        <v>0.818125822124446</v>
      </c>
      <c r="AB358" s="6" t="n">
        <f aca="false">IF(OR(AND(Z358*AA358&gt;0), AND(Z358&lt;0,AA358&gt;0)), MOD(ATAN2(AA358,Z358)/$A$10+360,360),  ATAN2(AA358,Z358)/$A$10)</f>
        <v>40.9428322900864</v>
      </c>
      <c r="AC358" s="16" t="n">
        <f aca="false">P358-P357</f>
        <v>1.01852383863763</v>
      </c>
      <c r="AD358" s="17" t="n">
        <f aca="false">(100013989+1670700*COS(3.0984635 + 6283.07585*L358/10)+13956*COS(3.05525 + 12566.1517*L358/10)+3084*COS(5.1985 + 77713.7715*L358/10) +1628*COS(1.1739 + 5753.3849*L358/10)+1576*COS(2.8469 + 7860.4194*L358/10)+925*COS(5.453 + 11506.77*L358/10)+542*COS(4.564 + 3930.21*L358/10)+472*COS(3.661 + 5884.927*L358/10)+346*COS(0.964 + 5507.553*L358/10)+329*COS(5.9 + 5223.694*L358/10)+307*COS(0.299 + 5573.143*L358/10)+243*COS(4.273 + 11790.629*L358/10)+212*COS(5.847 + 1577.344*L358/10)+186*COS(5.022 + 10977.079*L358/10)+175*COS(3.012 + 18849.228*L358/10)+110*COS(5.055 + 5486.778*L358/10)+98*COS(0.89 + 6069.78*L358/10)+86*COS(5.69 + 15720.84*L358/10)+86*COS(1.27 + 161000.69*L358/10)+65*COS(0.27 + 17260.15*L358/10)+63*COS(0.92 + 529.69*L358/10)+57*COS(2.01 + 83996.85*L358/10)+56*COS(5.24 + 71430.7*L358/10)+49*COS(3.25 + 2544.31*L358/10)+47*COS(2.58 + 775.52*L358/10)+45*COS(5.54 + 9437.76*L358/10)+43*COS(6.01 + 6275.96*L358/10)+39*COS(5.36 + 4694*L358/10)+38*COS(2.39 + 8827.39*L358/10)+37*COS(0.83 + 19651.05*L358/10)+37*COS(4.9 + 12139.55*L358/10)+36*COS(1.67 + 12036.46*L358/10)+35*COS(1.84 + 2942.46*L358/10)+33*COS(0.24 + 7084.9*L358/10)+32*COS(0.18 + 5088.63*L358/10)+32*COS(1.78 + 398.15*L358/10)+28*COS(1.21 + 6286.6*L358/10)+28*COS(1.9 + 6279.55*L358/10)+26*COS(4.59 + 10447.39*L358/10) +24.6*COS(3.787 + 8429.241*L358/10)+23.6*COS(0.269 + 796.3*L358/10)+27.8*COS(1.899 + 6279.55*L358/10)+23.9*COS(4.996 + 5856.48*L358/10)+20.3*COS(4.653 + 2146.165*L358/10))/100000000 + (103019*COS(1.10749 + 6283.07585*L358/10) +1721*COS(1.0644 + 12566.1517*L358/10) +702*COS(3.142 + 0*L358/10) +32*COS(1.02 + 18849.23*L358/10) +31*COS(2.84 + 5507.55*L358/10) +25*COS(1.32 + 5223.69*L358/10) +18*COS(1.42 + 1577.34*L358/10) +10*COS(5.91 + 10977.08*L358/10) +9*COS(1.42 + 6275.96*L358/10) +9*COS(0.27 + 5486.78*L358/10))*L358/1000000000  + (4359*COS(5.7846 + 6283.0758*L358/10)*L358^2+124*COS(5.579 + 12566.152*L358/10)*L358^2)/10000000000</f>
        <v>0.983688744414184</v>
      </c>
      <c r="AE358" s="10" t="n">
        <f aca="false">2*959.63/AD358</f>
        <v>1951.08464023646</v>
      </c>
      <c r="AF358" s="0"/>
      <c r="AG358" s="0"/>
    </row>
    <row r="359" customFormat="false" ht="12.8" hidden="false" customHeight="false" outlineLevel="0" collapsed="false">
      <c r="D359" s="28" t="n">
        <f aca="false">K359-INT(275*E359/9)+IF($A$8="leap year",1,2)*INT((E359+9)/12)+30</f>
        <v>24</v>
      </c>
      <c r="E359" s="28" t="n">
        <f aca="false">IF(K359&lt;32,1,INT(9*(IF($A$8="leap year",1,2)+K359)/275+0.98))</f>
        <v>12</v>
      </c>
      <c r="F359" s="20" t="n">
        <f aca="false">ASIN(Y359)*180/PI()</f>
        <v>6.43842047822978</v>
      </c>
      <c r="G359" s="21" t="n">
        <f aca="false">F359+1.02/(TAN($A$10*(F359+10.3/(F359+5.11)))*60)</f>
        <v>6.57057138563915</v>
      </c>
      <c r="H359" s="21" t="n">
        <f aca="false">IF(X359&gt;180,AB359-180,AB359+180)</f>
        <v>220.848950754237</v>
      </c>
      <c r="I359" s="13" t="n">
        <f aca="false">IF(ABS(4*(N359-0.0057183-V359))&lt;20,4*(N359-0.0057183-V359),4*(N359-0.0057183-V359-360))</f>
        <v>0.362839001940756</v>
      </c>
      <c r="J359" s="29" t="n">
        <f aca="false">INT(365.25*(IF(E359&gt;2,$A$5,$A$5-1)+4716))+INT(30.6001*(IF(E359&lt;3,E359+12,E359)+1))+D359+$C$2/24+2-INT(IF(E359&gt;2,$A$5,$A$5-1)/100)+INT(INT(IF(E359&gt;2,$A$5,$A$5-1)/100)/4)-1524.5</f>
        <v>2459938.125</v>
      </c>
      <c r="K359" s="7" t="n">
        <v>358</v>
      </c>
      <c r="L359" s="30" t="n">
        <f aca="false">(J359-2451545)/36525</f>
        <v>0.229791238877481</v>
      </c>
      <c r="M359" s="6" t="n">
        <f aca="false">MOD(357.5291 + 35999.0503*L359 - 0.0001559*L359^2 - 0.00000048*L359^3,360)</f>
        <v>349.79545861179</v>
      </c>
      <c r="N359" s="6" t="n">
        <f aca="false">MOD(280.46645 + 36000.76983*L359 + 0.0003032*L359^2,360)</f>
        <v>273.127965788924</v>
      </c>
      <c r="O359" s="6" t="n">
        <f aca="false"> MOD((1.9146 - 0.004817*L359 - 0.000014*L359^2)*SIN(M359*$A$10) + (0.019993 - 0.000101*L359)*SIN(2*M359*$A$10) + 0.00029*SIN(3*M359*$A$10),360)</f>
        <v>359.653888874093</v>
      </c>
      <c r="P359" s="6" t="n">
        <f aca="false">MOD(N359+O359,360)</f>
        <v>272.781854663017</v>
      </c>
      <c r="Q359" s="31" t="n">
        <f aca="false">COS(P359*$A$10)</f>
        <v>0.0485334495683192</v>
      </c>
      <c r="R359" s="7" t="n">
        <f aca="false">COS((23.4393-46.815*L359/3600)*$A$10)*SIN(P359*$A$10)</f>
        <v>-0.916421521083623</v>
      </c>
      <c r="S359" s="7" t="n">
        <f aca="false">SIN((23.4393-46.815*L359/3600)*$A$10)*SIN(P359*$A$10)</f>
        <v>-0.397260745566157</v>
      </c>
      <c r="T359" s="31" t="n">
        <f aca="false">SQRT(1-S359^2)</f>
        <v>0.917705780755587</v>
      </c>
      <c r="U359" s="6" t="n">
        <f aca="false">ATAN(S359/T359)/$A$10</f>
        <v>-23.4070457649037</v>
      </c>
      <c r="V359" s="6" t="n">
        <f aca="false">IF(2*ATAN(R359/(Q359+T359))/$A$10&gt;0, 2*ATAN(R359/(Q359+T359))/$A$10, 2*ATAN(R359/(Q359+T359))/$A$10+360)</f>
        <v>273.031537738439</v>
      </c>
      <c r="W359" s="6" t="n">
        <f aca="false"> MOD(280.46061837 + 360.98564736629*(J359-2451545) + 0.000387933*L359^2 - L359^3/3871000010  + $B$7,360)</f>
        <v>318.122190047055</v>
      </c>
      <c r="X359" s="6" t="n">
        <f aca="false">IF(W359-V359&gt;0,W359-V359,W359-V359+360)</f>
        <v>45.0906523086162</v>
      </c>
      <c r="Y359" s="31" t="n">
        <f aca="false">SIN($A$10*$B$5)*SIN(U359*$A$10) +COS($A$10*$B$5)* COS(U359*$A$10)*COS(X359*$A$10)</f>
        <v>0.112135291932264</v>
      </c>
      <c r="Z359" s="6" t="n">
        <f aca="false">SIN($A$10*X359)</f>
        <v>0.708224666768562</v>
      </c>
      <c r="AA359" s="6" t="n">
        <f aca="false">COS($A$10*X359)*SIN($A$10*$B$5) - TAN($A$10*U359)*COS($A$10*$B$5)</f>
        <v>0.819070403753586</v>
      </c>
      <c r="AB359" s="6" t="n">
        <f aca="false">IF(OR(AND(Z359*AA359&gt;0), AND(Z359&lt;0,AA359&gt;0)), MOD(ATAN2(AA359,Z359)/$A$10+360,360),  ATAN2(AA359,Z359)/$A$10)</f>
        <v>40.8489507542372</v>
      </c>
      <c r="AC359" s="16" t="n">
        <f aca="false">P359-P358</f>
        <v>1.01864314044553</v>
      </c>
      <c r="AD359" s="17" t="n">
        <f aca="false">(100013989+1670700*COS(3.0984635 + 6283.07585*L359/10)+13956*COS(3.05525 + 12566.1517*L359/10)+3084*COS(5.1985 + 77713.7715*L359/10) +1628*COS(1.1739 + 5753.3849*L359/10)+1576*COS(2.8469 + 7860.4194*L359/10)+925*COS(5.453 + 11506.77*L359/10)+542*COS(4.564 + 3930.21*L359/10)+472*COS(3.661 + 5884.927*L359/10)+346*COS(0.964 + 5507.553*L359/10)+329*COS(5.9 + 5223.694*L359/10)+307*COS(0.299 + 5573.143*L359/10)+243*COS(4.273 + 11790.629*L359/10)+212*COS(5.847 + 1577.344*L359/10)+186*COS(5.022 + 10977.079*L359/10)+175*COS(3.012 + 18849.228*L359/10)+110*COS(5.055 + 5486.778*L359/10)+98*COS(0.89 + 6069.78*L359/10)+86*COS(5.69 + 15720.84*L359/10)+86*COS(1.27 + 161000.69*L359/10)+65*COS(0.27 + 17260.15*L359/10)+63*COS(0.92 + 529.69*L359/10)+57*COS(2.01 + 83996.85*L359/10)+56*COS(5.24 + 71430.7*L359/10)+49*COS(3.25 + 2544.31*L359/10)+47*COS(2.58 + 775.52*L359/10)+45*COS(5.54 + 9437.76*L359/10)+43*COS(6.01 + 6275.96*L359/10)+39*COS(5.36 + 4694*L359/10)+38*COS(2.39 + 8827.39*L359/10)+37*COS(0.83 + 19651.05*L359/10)+37*COS(4.9 + 12139.55*L359/10)+36*COS(1.67 + 12036.46*L359/10)+35*COS(1.84 + 2942.46*L359/10)+33*COS(0.24 + 7084.9*L359/10)+32*COS(0.18 + 5088.63*L359/10)+32*COS(1.78 + 398.15*L359/10)+28*COS(1.21 + 6286.6*L359/10)+28*COS(1.9 + 6279.55*L359/10)+26*COS(4.59 + 10447.39*L359/10) +24.6*COS(3.787 + 8429.241*L359/10)+23.6*COS(0.269 + 796.3*L359/10)+27.8*COS(1.899 + 6279.55*L359/10)+23.9*COS(4.996 + 5856.48*L359/10)+20.3*COS(4.653 + 2146.165*L359/10))/100000000 + (103019*COS(1.10749 + 6283.07585*L359/10) +1721*COS(1.0644 + 12566.1517*L359/10) +702*COS(3.142 + 0*L359/10) +32*COS(1.02 + 18849.23*L359/10) +31*COS(2.84 + 5507.55*L359/10) +25*COS(1.32 + 5223.69*L359/10) +18*COS(1.42 + 1577.34*L359/10) +10*COS(5.91 + 10977.08*L359/10) +9*COS(1.42 + 6275.96*L359/10) +9*COS(0.27 + 5486.78*L359/10))*L359/1000000000  + (4359*COS(5.7846 + 6283.0758*L359/10)*L359^2+124*COS(5.579 + 12566.152*L359/10)*L359^2)/10000000000</f>
        <v>0.983631841299537</v>
      </c>
      <c r="AE359" s="10" t="n">
        <f aca="false">2*959.63/AD359</f>
        <v>1951.19751050794</v>
      </c>
      <c r="AF359" s="0"/>
      <c r="AG359" s="0"/>
    </row>
    <row r="360" customFormat="false" ht="12.8" hidden="false" customHeight="false" outlineLevel="0" collapsed="false">
      <c r="D360" s="28" t="n">
        <f aca="false">K360-INT(275*E360/9)+IF($A$8="leap year",1,2)*INT((E360+9)/12)+30</f>
        <v>25</v>
      </c>
      <c r="E360" s="28" t="n">
        <f aca="false">IF(K360&lt;32,1,INT(9*(IF($A$8="leap year",1,2)+K360)/275+0.98))</f>
        <v>12</v>
      </c>
      <c r="F360" s="20" t="n">
        <f aca="false">ASIN(Y360)*180/PI()</f>
        <v>6.51304703356292</v>
      </c>
      <c r="G360" s="21" t="n">
        <f aca="false">F360+1.02/(TAN($A$10*(F360+10.3/(F360+5.11)))*60)</f>
        <v>6.64395378224938</v>
      </c>
      <c r="H360" s="21" t="n">
        <f aca="false">IF(X360&gt;180,AB360-180,AB360+180)</f>
        <v>220.75877676594</v>
      </c>
      <c r="I360" s="13" t="n">
        <f aca="false">IF(ABS(4*(N360-0.0057183-V360))&lt;20,4*(N360-0.0057183-V360),4*(N360-0.0057183-V360-360))</f>
        <v>-0.133213212166538</v>
      </c>
      <c r="J360" s="29" t="n">
        <f aca="false">INT(365.25*(IF(E360&gt;2,$A$5,$A$5-1)+4716))+INT(30.6001*(IF(E360&lt;3,E360+12,E360)+1))+D360+$C$2/24+2-INT(IF(E360&gt;2,$A$5,$A$5-1)/100)+INT(INT(IF(E360&gt;2,$A$5,$A$5-1)/100)/4)-1524.5</f>
        <v>2459939.125</v>
      </c>
      <c r="K360" s="7" t="n">
        <v>359</v>
      </c>
      <c r="L360" s="30" t="n">
        <f aca="false">(J360-2451545)/36525</f>
        <v>0.229818617385352</v>
      </c>
      <c r="M360" s="6" t="n">
        <f aca="false">MOD(357.5291 + 35999.0503*L360 - 0.0001559*L360^2 - 0.00000048*L360^3,360)</f>
        <v>350.781058891827</v>
      </c>
      <c r="N360" s="6" t="n">
        <f aca="false">MOD(280.46645 + 36000.76983*L360 + 0.0003032*L360^2,360)</f>
        <v>274.113613152902</v>
      </c>
      <c r="O360" s="6" t="n">
        <f aca="false"> MOD((1.9146 - 0.004817*L360 - 0.000014*L360^2)*SIN(M360*$A$10) + (0.019993 - 0.000101*L360)*SIN(2*M360*$A$10) + 0.00029*SIN(3*M360*$A$10),360)</f>
        <v>359.686993591105</v>
      </c>
      <c r="P360" s="6" t="n">
        <f aca="false">MOD(N360+O360,360)</f>
        <v>273.800606744007</v>
      </c>
      <c r="Q360" s="31" t="n">
        <f aca="false">COS(P360*$A$10)</f>
        <v>0.0662844667951727</v>
      </c>
      <c r="R360" s="7" t="n">
        <f aca="false">COS((23.4393-46.815*L360/3600)*$A$10)*SIN(P360*$A$10)</f>
        <v>-0.915484944677674</v>
      </c>
      <c r="S360" s="7" t="n">
        <f aca="false">SIN((23.4393-46.815*L360/3600)*$A$10)*SIN(P360*$A$10)</f>
        <v>-0.396854741095778</v>
      </c>
      <c r="T360" s="31" t="n">
        <f aca="false">SQRT(1-S360^2)</f>
        <v>0.917881427238727</v>
      </c>
      <c r="U360" s="6" t="n">
        <f aca="false">ATAN(S360/T360)/$A$10</f>
        <v>-23.3816998242309</v>
      </c>
      <c r="V360" s="6" t="n">
        <f aca="false">IF(2*ATAN(R360/(Q360+T360))/$A$10&gt;0, 2*ATAN(R360/(Q360+T360))/$A$10, 2*ATAN(R360/(Q360+T360))/$A$10+360)</f>
        <v>274.141198155944</v>
      </c>
      <c r="W360" s="6" t="n">
        <f aca="false"> MOD(280.46061837 + 360.98564736629*(J360-2451545) + 0.000387933*L360^2 - L360^3/3871000010  + $B$7,360)</f>
        <v>319.107837418094</v>
      </c>
      <c r="X360" s="6" t="n">
        <f aca="false">IF(W360-V360&gt;0,W360-V360,W360-V360+360)</f>
        <v>44.9666392621507</v>
      </c>
      <c r="Y360" s="31" t="n">
        <f aca="false">SIN($A$10*$B$5)*SIN(U360*$A$10) +COS($A$10*$B$5)* COS(U360*$A$10)*COS(X360*$A$10)</f>
        <v>0.113429460747765</v>
      </c>
      <c r="Z360" s="6" t="n">
        <f aca="false">SIN($A$10*X360)</f>
        <v>0.706694945089628</v>
      </c>
      <c r="AA360" s="6" t="n">
        <f aca="false">COS($A$10*X360)*SIN($A$10*$B$5) - TAN($A$10*U360)*COS($A$10*$B$5)</f>
        <v>0.819905841369268</v>
      </c>
      <c r="AB360" s="6" t="n">
        <f aca="false">IF(OR(AND(Z360*AA360&gt;0), AND(Z360&lt;0,AA360&gt;0)), MOD(ATAN2(AA360,Z360)/$A$10+360,360),  ATAN2(AA360,Z360)/$A$10)</f>
        <v>40.7587767659405</v>
      </c>
      <c r="AC360" s="16" t="n">
        <f aca="false">P360-P359</f>
        <v>1.01875208098977</v>
      </c>
      <c r="AD360" s="17" t="n">
        <f aca="false">(100013989+1670700*COS(3.0984635 + 6283.07585*L360/10)+13956*COS(3.05525 + 12566.1517*L360/10)+3084*COS(5.1985 + 77713.7715*L360/10) +1628*COS(1.1739 + 5753.3849*L360/10)+1576*COS(2.8469 + 7860.4194*L360/10)+925*COS(5.453 + 11506.77*L360/10)+542*COS(4.564 + 3930.21*L360/10)+472*COS(3.661 + 5884.927*L360/10)+346*COS(0.964 + 5507.553*L360/10)+329*COS(5.9 + 5223.694*L360/10)+307*COS(0.299 + 5573.143*L360/10)+243*COS(4.273 + 11790.629*L360/10)+212*COS(5.847 + 1577.344*L360/10)+186*COS(5.022 + 10977.079*L360/10)+175*COS(3.012 + 18849.228*L360/10)+110*COS(5.055 + 5486.778*L360/10)+98*COS(0.89 + 6069.78*L360/10)+86*COS(5.69 + 15720.84*L360/10)+86*COS(1.27 + 161000.69*L360/10)+65*COS(0.27 + 17260.15*L360/10)+63*COS(0.92 + 529.69*L360/10)+57*COS(2.01 + 83996.85*L360/10)+56*COS(5.24 + 71430.7*L360/10)+49*COS(3.25 + 2544.31*L360/10)+47*COS(2.58 + 775.52*L360/10)+45*COS(5.54 + 9437.76*L360/10)+43*COS(6.01 + 6275.96*L360/10)+39*COS(5.36 + 4694*L360/10)+38*COS(2.39 + 8827.39*L360/10)+37*COS(0.83 + 19651.05*L360/10)+37*COS(4.9 + 12139.55*L360/10)+36*COS(1.67 + 12036.46*L360/10)+35*COS(1.84 + 2942.46*L360/10)+33*COS(0.24 + 7084.9*L360/10)+32*COS(0.18 + 5088.63*L360/10)+32*COS(1.78 + 398.15*L360/10)+28*COS(1.21 + 6286.6*L360/10)+28*COS(1.9 + 6279.55*L360/10)+26*COS(4.59 + 10447.39*L360/10) +24.6*COS(3.787 + 8429.241*L360/10)+23.6*COS(0.269 + 796.3*L360/10)+27.8*COS(1.899 + 6279.55*L360/10)+23.9*COS(4.996 + 5856.48*L360/10)+20.3*COS(4.653 + 2146.165*L360/10))/100000000 + (103019*COS(1.10749 + 6283.07585*L360/10) +1721*COS(1.0644 + 12566.1517*L360/10) +702*COS(3.142 + 0*L360/10) +32*COS(1.02 + 18849.23*L360/10) +31*COS(2.84 + 5507.55*L360/10) +25*COS(1.32 + 5223.69*L360/10) +18*COS(1.42 + 1577.34*L360/10) +10*COS(5.91 + 10977.08*L360/10) +9*COS(1.42 + 6275.96*L360/10) +9*COS(0.27 + 5486.78*L360/10))*L360/1000000000  + (4359*COS(5.7846 + 6283.0758*L360/10)*L360^2+124*COS(5.579 + 12566.152*L360/10)*L360^2)/10000000000</f>
        <v>0.983578456530121</v>
      </c>
      <c r="AE360" s="10" t="n">
        <f aca="false">2*959.63/AD360</f>
        <v>1951.30341383319</v>
      </c>
      <c r="AF360" s="0"/>
      <c r="AG360" s="0"/>
    </row>
    <row r="361" customFormat="false" ht="12.8" hidden="false" customHeight="false" outlineLevel="0" collapsed="false">
      <c r="D361" s="28" t="n">
        <f aca="false">K361-INT(275*E361/9)+IF($A$8="leap year",1,2)*INT((E361+9)/12)+30</f>
        <v>26</v>
      </c>
      <c r="E361" s="28" t="n">
        <f aca="false">IF(K361&lt;32,1,INT(9*(IF($A$8="leap year",1,2)+K361)/275+0.98))</f>
        <v>12</v>
      </c>
      <c r="F361" s="20" t="n">
        <f aca="false">ASIN(Y361)*180/PI()</f>
        <v>6.59439636456685</v>
      </c>
      <c r="G361" s="21" t="n">
        <f aca="false">F361+1.02/(TAN($A$10*(F361+10.3/(F361+5.11)))*60)</f>
        <v>6.72397140160467</v>
      </c>
      <c r="H361" s="21" t="n">
        <f aca="false">IF(X361&gt;180,AB361-180,AB361+180)</f>
        <v>220.672402465295</v>
      </c>
      <c r="I361" s="13" t="n">
        <f aca="false">IF(ABS(4*(N361-0.0057183-V361))&lt;20,4*(N361-0.0057183-V361),4*(N361-0.0057183-V361-360))</f>
        <v>-0.627735019680586</v>
      </c>
      <c r="J361" s="29" t="n">
        <f aca="false">INT(365.25*(IF(E361&gt;2,$A$5,$A$5-1)+4716))+INT(30.6001*(IF(E361&lt;3,E361+12,E361)+1))+D361+$C$2/24+2-INT(IF(E361&gt;2,$A$5,$A$5-1)/100)+INT(INT(IF(E361&gt;2,$A$5,$A$5-1)/100)/4)-1524.5</f>
        <v>2459940.125</v>
      </c>
      <c r="K361" s="7" t="n">
        <v>360</v>
      </c>
      <c r="L361" s="30" t="n">
        <f aca="false">(J361-2451545)/36525</f>
        <v>0.229845995893224</v>
      </c>
      <c r="M361" s="6" t="n">
        <f aca="false">MOD(357.5291 + 35999.0503*L361 - 0.0001559*L361^2 - 0.00000048*L361^3,360)</f>
        <v>351.766659171861</v>
      </c>
      <c r="N361" s="6" t="n">
        <f aca="false">MOD(280.46645 + 36000.76983*L361 + 0.0003032*L361^2,360)</f>
        <v>275.099260516883</v>
      </c>
      <c r="O361" s="6" t="n">
        <f aca="false"> MOD((1.9146 - 0.004817*L361 - 0.000014*L361^2)*SIN(M361*$A$10) + (0.019993 - 0.000101*L361)*SIN(2*M361*$A$10) + 0.00029*SIN(3*M361*$A$10),360)</f>
        <v>359.720196846921</v>
      </c>
      <c r="P361" s="6" t="n">
        <f aca="false">MOD(N361+O361,360)</f>
        <v>274.819457363804</v>
      </c>
      <c r="Q361" s="31" t="n">
        <f aca="false">COS(P361*$A$10)</f>
        <v>0.0840162425552101</v>
      </c>
      <c r="R361" s="7" t="n">
        <f aca="false">COS((23.4393-46.815*L361/3600)*$A$10)*SIN(P361*$A$10)</f>
        <v>-0.914258813709233</v>
      </c>
      <c r="S361" s="7" t="n">
        <f aca="false">SIN((23.4393-46.815*L361/3600)*$A$10)*SIN(P361*$A$10)</f>
        <v>-0.396323217263246</v>
      </c>
      <c r="T361" s="31" t="n">
        <f aca="false">SQRT(1-S361^2)</f>
        <v>0.918111053989717</v>
      </c>
      <c r="U361" s="6" t="n">
        <f aca="false">ATAN(S361/T361)/$A$10</f>
        <v>-23.3485253185886</v>
      </c>
      <c r="V361" s="6" t="n">
        <f aca="false">IF(2*ATAN(R361/(Q361+T361))/$A$10&gt;0, 2*ATAN(R361/(Q361+T361))/$A$10, 2*ATAN(R361/(Q361+T361))/$A$10+360)</f>
        <v>275.250475971803</v>
      </c>
      <c r="W361" s="6" t="n">
        <f aca="false"> MOD(280.46061837 + 360.98564736629*(J361-2451545) + 0.000387933*L361^2 - L361^3/3871000010  + $B$7,360)</f>
        <v>320.093484789599</v>
      </c>
      <c r="X361" s="6" t="n">
        <f aca="false">IF(W361-V361&gt;0,W361-V361,W361-V361+360)</f>
        <v>44.8430088177955</v>
      </c>
      <c r="Y361" s="31" t="n">
        <f aca="false">SIN($A$10*$B$5)*SIN(U361*$A$10) +COS($A$10*$B$5)* COS(U361*$A$10)*COS(X361*$A$10)</f>
        <v>0.114839996210972</v>
      </c>
      <c r="Z361" s="6" t="n">
        <f aca="false">SIN($A$10*X361)</f>
        <v>0.705166647458593</v>
      </c>
      <c r="AA361" s="6" t="n">
        <f aca="false">COS($A$10*X361)*SIN($A$10*$B$5) - TAN($A$10*U361)*COS($A$10*$B$5)</f>
        <v>0.820631063114046</v>
      </c>
      <c r="AB361" s="6" t="n">
        <f aca="false">IF(OR(AND(Z361*AA361&gt;0), AND(Z361&lt;0,AA361&gt;0)), MOD(ATAN2(AA361,Z361)/$A$10+360,360),  ATAN2(AA361,Z361)/$A$10)</f>
        <v>40.6724024652946</v>
      </c>
      <c r="AC361" s="16" t="n">
        <f aca="false">P361-P360</f>
        <v>1.01885061979749</v>
      </c>
      <c r="AD361" s="17" t="n">
        <f aca="false">(100013989+1670700*COS(3.0984635 + 6283.07585*L361/10)+13956*COS(3.05525 + 12566.1517*L361/10)+3084*COS(5.1985 + 77713.7715*L361/10) +1628*COS(1.1739 + 5753.3849*L361/10)+1576*COS(2.8469 + 7860.4194*L361/10)+925*COS(5.453 + 11506.77*L361/10)+542*COS(4.564 + 3930.21*L361/10)+472*COS(3.661 + 5884.927*L361/10)+346*COS(0.964 + 5507.553*L361/10)+329*COS(5.9 + 5223.694*L361/10)+307*COS(0.299 + 5573.143*L361/10)+243*COS(4.273 + 11790.629*L361/10)+212*COS(5.847 + 1577.344*L361/10)+186*COS(5.022 + 10977.079*L361/10)+175*COS(3.012 + 18849.228*L361/10)+110*COS(5.055 + 5486.778*L361/10)+98*COS(0.89 + 6069.78*L361/10)+86*COS(5.69 + 15720.84*L361/10)+86*COS(1.27 + 161000.69*L361/10)+65*COS(0.27 + 17260.15*L361/10)+63*COS(0.92 + 529.69*L361/10)+57*COS(2.01 + 83996.85*L361/10)+56*COS(5.24 + 71430.7*L361/10)+49*COS(3.25 + 2544.31*L361/10)+47*COS(2.58 + 775.52*L361/10)+45*COS(5.54 + 9437.76*L361/10)+43*COS(6.01 + 6275.96*L361/10)+39*COS(5.36 + 4694*L361/10)+38*COS(2.39 + 8827.39*L361/10)+37*COS(0.83 + 19651.05*L361/10)+37*COS(4.9 + 12139.55*L361/10)+36*COS(1.67 + 12036.46*L361/10)+35*COS(1.84 + 2942.46*L361/10)+33*COS(0.24 + 7084.9*L361/10)+32*COS(0.18 + 5088.63*L361/10)+32*COS(1.78 + 398.15*L361/10)+28*COS(1.21 + 6286.6*L361/10)+28*COS(1.9 + 6279.55*L361/10)+26*COS(4.59 + 10447.39*L361/10) +24.6*COS(3.787 + 8429.241*L361/10)+23.6*COS(0.269 + 796.3*L361/10)+27.8*COS(1.899 + 6279.55*L361/10)+23.9*COS(4.996 + 5856.48*L361/10)+20.3*COS(4.653 + 2146.165*L361/10))/100000000 + (103019*COS(1.10749 + 6283.07585*L361/10) +1721*COS(1.0644 + 12566.1517*L361/10) +702*COS(3.142 + 0*L361/10) +32*COS(1.02 + 18849.23*L361/10) +31*COS(2.84 + 5507.55*L361/10) +25*COS(1.32 + 5223.69*L361/10) +18*COS(1.42 + 1577.34*L361/10) +10*COS(5.91 + 10977.08*L361/10) +9*COS(1.42 + 6275.96*L361/10) +9*COS(0.27 + 5486.78*L361/10))*L361/1000000000  + (4359*COS(5.7846 + 6283.0758*L361/10)*L361^2+124*COS(5.579 + 12566.152*L361/10)*L361^2)/10000000000</f>
        <v>0.983528744637103</v>
      </c>
      <c r="AE361" s="10" t="n">
        <f aca="false">2*959.63/AD361</f>
        <v>1951.40204133857</v>
      </c>
      <c r="AF361" s="0"/>
      <c r="AG361" s="0"/>
    </row>
    <row r="362" customFormat="false" ht="12.8" hidden="false" customHeight="false" outlineLevel="0" collapsed="false">
      <c r="D362" s="28" t="n">
        <f aca="false">K362-INT(275*E362/9)+IF($A$8="leap year",1,2)*INT((E362+9)/12)+30</f>
        <v>27</v>
      </c>
      <c r="E362" s="28" t="n">
        <f aca="false">IF(K362&lt;32,1,INT(9*(IF($A$8="leap year",1,2)+K362)/275+0.98))</f>
        <v>12</v>
      </c>
      <c r="F362" s="20" t="n">
        <f aca="false">ASIN(Y362)*180/PI()</f>
        <v>6.6824081144189</v>
      </c>
      <c r="G362" s="21" t="n">
        <f aca="false">F362+1.02/(TAN($A$10*(F362+10.3/(F362+5.11)))*60)</f>
        <v>6.81057041368236</v>
      </c>
      <c r="H362" s="21" t="n">
        <f aca="false">IF(X362&gt;180,AB362-180,AB362+180)</f>
        <v>220.589918202456</v>
      </c>
      <c r="I362" s="13" t="n">
        <f aca="false">IF(ABS(4*(N362-0.0057183-V362))&lt;20,4*(N362-0.0057183-V362),4*(N362-0.0057183-V362-360))</f>
        <v>-1.12016190096074</v>
      </c>
      <c r="J362" s="29" t="n">
        <f aca="false">INT(365.25*(IF(E362&gt;2,$A$5,$A$5-1)+4716))+INT(30.6001*(IF(E362&lt;3,E362+12,E362)+1))+D362+$C$2/24+2-INT(IF(E362&gt;2,$A$5,$A$5-1)/100)+INT(INT(IF(E362&gt;2,$A$5,$A$5-1)/100)/4)-1524.5</f>
        <v>2459941.125</v>
      </c>
      <c r="K362" s="7" t="n">
        <v>361</v>
      </c>
      <c r="L362" s="30" t="n">
        <f aca="false">(J362-2451545)/36525</f>
        <v>0.229873374401095</v>
      </c>
      <c r="M362" s="6" t="n">
        <f aca="false">MOD(357.5291 + 35999.0503*L362 - 0.0001559*L362^2 - 0.00000048*L362^3,360)</f>
        <v>352.752259451896</v>
      </c>
      <c r="N362" s="6" t="n">
        <f aca="false">MOD(280.46645 + 36000.76983*L362 + 0.0003032*L362^2,360)</f>
        <v>276.084907880864</v>
      </c>
      <c r="O362" s="6" t="n">
        <f aca="false"> MOD((1.9146 - 0.004817*L362 - 0.000014*L362^2)*SIN(M362*$A$10) + (0.019993 - 0.000101*L362)*SIN(2*M362*$A$10) + 0.00029*SIN(3*M362*$A$10),360)</f>
        <v>359.753488203161</v>
      </c>
      <c r="P362" s="6" t="n">
        <f aca="false">MOD(N362+O362,360)</f>
        <v>275.838396084025</v>
      </c>
      <c r="Q362" s="31" t="n">
        <f aca="false">COS(P362*$A$10)</f>
        <v>0.101722981895735</v>
      </c>
      <c r="R362" s="7" t="n">
        <f aca="false">COS((23.4393-46.815*L362/3600)*$A$10)*SIN(P362*$A$10)</f>
        <v>-0.912743448954528</v>
      </c>
      <c r="S362" s="7" t="n">
        <f aca="false">SIN((23.4393-46.815*L362/3600)*$A$10)*SIN(P362*$A$10)</f>
        <v>-0.395666313128669</v>
      </c>
      <c r="T362" s="31" t="n">
        <f aca="false">SQRT(1-S362^2)</f>
        <v>0.918394342673759</v>
      </c>
      <c r="U362" s="6" t="n">
        <f aca="false">ATAN(S362/T362)/$A$10</f>
        <v>-23.3075367836034</v>
      </c>
      <c r="V362" s="6" t="n">
        <f aca="false">IF(2*ATAN(R362/(Q362+T362))/$A$10&gt;0, 2*ATAN(R362/(Q362+T362))/$A$10, 2*ATAN(R362/(Q362+T362))/$A$10+360)</f>
        <v>276.359230056104</v>
      </c>
      <c r="W362" s="6" t="n">
        <f aca="false"> MOD(280.46061837 + 360.98564736629*(J362-2451545) + 0.000387933*L362^2 - L362^3/3871000010  + $B$7,360)</f>
        <v>321.079132160638</v>
      </c>
      <c r="X362" s="6" t="n">
        <f aca="false">IF(W362-V362&gt;0,W362-V362,W362-V362+360)</f>
        <v>44.7199021045332</v>
      </c>
      <c r="Y362" s="31" t="n">
        <f aca="false">SIN($A$10*$B$5)*SIN(U362*$A$10) +COS($A$10*$B$5)* COS(U362*$A$10)*COS(X362*$A$10)</f>
        <v>0.116365792138417</v>
      </c>
      <c r="Z362" s="6" t="n">
        <f aca="false">SIN($A$10*X362)</f>
        <v>0.703641561722866</v>
      </c>
      <c r="AA362" s="6" t="n">
        <f aca="false">COS($A$10*X362)*SIN($A$10*$B$5) - TAN($A$10*U362)*COS($A$10*$B$5)</f>
        <v>0.821245108566871</v>
      </c>
      <c r="AB362" s="6" t="n">
        <f aca="false">IF(OR(AND(Z362*AA362&gt;0), AND(Z362&lt;0,AA362&gt;0)), MOD(ATAN2(AA362,Z362)/$A$10+360,360),  ATAN2(AA362,Z362)/$A$10)</f>
        <v>40.5899182024562</v>
      </c>
      <c r="AC362" s="16" t="n">
        <f aca="false">P362-P361</f>
        <v>1.01893872022083</v>
      </c>
      <c r="AD362" s="17" t="n">
        <f aca="false">(100013989+1670700*COS(3.0984635 + 6283.07585*L362/10)+13956*COS(3.05525 + 12566.1517*L362/10)+3084*COS(5.1985 + 77713.7715*L362/10) +1628*COS(1.1739 + 5753.3849*L362/10)+1576*COS(2.8469 + 7860.4194*L362/10)+925*COS(5.453 + 11506.77*L362/10)+542*COS(4.564 + 3930.21*L362/10)+472*COS(3.661 + 5884.927*L362/10)+346*COS(0.964 + 5507.553*L362/10)+329*COS(5.9 + 5223.694*L362/10)+307*COS(0.299 + 5573.143*L362/10)+243*COS(4.273 + 11790.629*L362/10)+212*COS(5.847 + 1577.344*L362/10)+186*COS(5.022 + 10977.079*L362/10)+175*COS(3.012 + 18849.228*L362/10)+110*COS(5.055 + 5486.778*L362/10)+98*COS(0.89 + 6069.78*L362/10)+86*COS(5.69 + 15720.84*L362/10)+86*COS(1.27 + 161000.69*L362/10)+65*COS(0.27 + 17260.15*L362/10)+63*COS(0.92 + 529.69*L362/10)+57*COS(2.01 + 83996.85*L362/10)+56*COS(5.24 + 71430.7*L362/10)+49*COS(3.25 + 2544.31*L362/10)+47*COS(2.58 + 775.52*L362/10)+45*COS(5.54 + 9437.76*L362/10)+43*COS(6.01 + 6275.96*L362/10)+39*COS(5.36 + 4694*L362/10)+38*COS(2.39 + 8827.39*L362/10)+37*COS(0.83 + 19651.05*L362/10)+37*COS(4.9 + 12139.55*L362/10)+36*COS(1.67 + 12036.46*L362/10)+35*COS(1.84 + 2942.46*L362/10)+33*COS(0.24 + 7084.9*L362/10)+32*COS(0.18 + 5088.63*L362/10)+32*COS(1.78 + 398.15*L362/10)+28*COS(1.21 + 6286.6*L362/10)+28*COS(1.9 + 6279.55*L362/10)+26*COS(4.59 + 10447.39*L362/10) +24.6*COS(3.787 + 8429.241*L362/10)+23.6*COS(0.269 + 796.3*L362/10)+27.8*COS(1.899 + 6279.55*L362/10)+23.9*COS(4.996 + 5856.48*L362/10)+20.3*COS(4.653 + 2146.165*L362/10))/100000000 + (103019*COS(1.10749 + 6283.07585*L362/10) +1721*COS(1.0644 + 12566.1517*L362/10) +702*COS(3.142 + 0*L362/10) +32*COS(1.02 + 18849.23*L362/10) +31*COS(2.84 + 5507.55*L362/10) +25*COS(1.32 + 5223.69*L362/10) +18*COS(1.42 + 1577.34*L362/10) +10*COS(5.91 + 10977.08*L362/10) +9*COS(1.42 + 6275.96*L362/10) +9*COS(0.27 + 5486.78*L362/10))*L362/1000000000  + (4359*COS(5.7846 + 6283.0758*L362/10)*L362^2+124*COS(5.579 + 12566.152*L362/10)*L362^2)/10000000000</f>
        <v>0.983482939265191</v>
      </c>
      <c r="AE362" s="10" t="n">
        <f aca="false">2*959.63/AD362</f>
        <v>1951.49292720215</v>
      </c>
      <c r="AF362" s="0"/>
      <c r="AG362" s="0"/>
    </row>
    <row r="363" customFormat="false" ht="12.8" hidden="false" customHeight="false" outlineLevel="0" collapsed="false">
      <c r="D363" s="28" t="n">
        <f aca="false">K363-INT(275*E363/9)+IF($A$8="leap year",1,2)*INT((E363+9)/12)+30</f>
        <v>28</v>
      </c>
      <c r="E363" s="28" t="n">
        <f aca="false">IF(K363&lt;32,1,INT(9*(IF($A$8="leap year",1,2)+K363)/275+0.98))</f>
        <v>12</v>
      </c>
      <c r="F363" s="20" t="n">
        <f aca="false">ASIN(Y363)*180/PI()</f>
        <v>6.77701889779545</v>
      </c>
      <c r="G363" s="21" t="n">
        <f aca="false">F363+1.02/(TAN($A$10*(F363+10.3/(F363+5.11)))*60)</f>
        <v>6.90369409902169</v>
      </c>
      <c r="H363" s="21" t="n">
        <f aca="false">IF(X363&gt;180,AB363-180,AB363+180)</f>
        <v>220.51141243686</v>
      </c>
      <c r="I363" s="13" t="n">
        <f aca="false">IF(ABS(4*(N363-0.0057183-V363))&lt;20,4*(N363-0.0057183-V363),4*(N363-0.0057183-V363-360))</f>
        <v>-1.60993389610235</v>
      </c>
      <c r="J363" s="29" t="n">
        <f aca="false">INT(365.25*(IF(E363&gt;2,$A$5,$A$5-1)+4716))+INT(30.6001*(IF(E363&lt;3,E363+12,E363)+1))+D363+$C$2/24+2-INT(IF(E363&gt;2,$A$5,$A$5-1)/100)+INT(INT(IF(E363&gt;2,$A$5,$A$5-1)/100)/4)-1524.5</f>
        <v>2459942.125</v>
      </c>
      <c r="K363" s="7" t="n">
        <v>362</v>
      </c>
      <c r="L363" s="30" t="n">
        <f aca="false">(J363-2451545)/36525</f>
        <v>0.229900752908966</v>
      </c>
      <c r="M363" s="6" t="n">
        <f aca="false">MOD(357.5291 + 35999.0503*L363 - 0.0001559*L363^2 - 0.00000048*L363^3,360)</f>
        <v>353.737859731928</v>
      </c>
      <c r="N363" s="6" t="n">
        <f aca="false">MOD(280.46645 + 36000.76983*L363 + 0.0003032*L363^2,360)</f>
        <v>277.070555244845</v>
      </c>
      <c r="O363" s="6" t="n">
        <f aca="false"> MOD((1.9146 - 0.004817*L363 - 0.000014*L363^2)*SIN(M363*$A$10) + (0.019993 - 0.000101*L363)*SIN(2*M363*$A$10) + 0.00029*SIN(3*M363*$A$10),360)</f>
        <v>359.786857188665</v>
      </c>
      <c r="P363" s="6" t="n">
        <f aca="false">MOD(N363+O363,360)</f>
        <v>276.857412433511</v>
      </c>
      <c r="Q363" s="31" t="n">
        <f aca="false">COS(P363*$A$10)</f>
        <v>0.11939889587895</v>
      </c>
      <c r="R363" s="7" t="n">
        <f aca="false">COS((23.4393-46.815*L363/3600)*$A$10)*SIN(P363*$A$10)</f>
        <v>-0.910939274743021</v>
      </c>
      <c r="S363" s="7" t="n">
        <f aca="false">SIN((23.4393-46.815*L363/3600)*$A$10)*SIN(P363*$A$10)</f>
        <v>-0.394884212641562</v>
      </c>
      <c r="T363" s="31" t="n">
        <f aca="false">SQRT(1-S363^2)</f>
        <v>0.91873089564162</v>
      </c>
      <c r="U363" s="6" t="n">
        <f aca="false">ATAN(S363/T363)/$A$10</f>
        <v>-23.2587528973178</v>
      </c>
      <c r="V363" s="6" t="n">
        <f aca="false">IF(2*ATAN(R363/(Q363+T363))/$A$10&gt;0, 2*ATAN(R363/(Q363+T363))/$A$10, 2*ATAN(R363/(Q363+T363))/$A$10+360)</f>
        <v>277.467320418871</v>
      </c>
      <c r="W363" s="6" t="n">
        <f aca="false"> MOD(280.46061837 + 360.98564736629*(J363-2451545) + 0.000387933*L363^2 - L363^3/3871000010  + $B$7,360)</f>
        <v>322.064779532142</v>
      </c>
      <c r="X363" s="6" t="n">
        <f aca="false">IF(W363-V363&gt;0,W363-V363,W363-V363+360)</f>
        <v>44.5974591132711</v>
      </c>
      <c r="Y363" s="31" t="n">
        <f aca="false">SIN($A$10*$B$5)*SIN(U363*$A$10) +COS($A$10*$B$5)* COS(U363*$A$10)*COS(X363*$A$10)</f>
        <v>0.118005684399533</v>
      </c>
      <c r="Z363" s="6" t="n">
        <f aca="false">SIN($A$10*X363)</f>
        <v>0.702121476200064</v>
      </c>
      <c r="AA363" s="6" t="n">
        <f aca="false">COS($A$10*X363)*SIN($A$10*$B$5) - TAN($A$10*U363)*COS($A$10*$B$5)</f>
        <v>0.821747130055884</v>
      </c>
      <c r="AB363" s="6" t="n">
        <f aca="false">IF(OR(AND(Z363*AA363&gt;0), AND(Z363&lt;0,AA363&gt;0)), MOD(ATAN2(AA363,Z363)/$A$10+360,360),  ATAN2(AA363,Z363)/$A$10)</f>
        <v>40.5114124368605</v>
      </c>
      <c r="AC363" s="16" t="n">
        <f aca="false">P363-P362</f>
        <v>1.01901634948547</v>
      </c>
      <c r="AD363" s="17" t="n">
        <f aca="false">(100013989+1670700*COS(3.0984635 + 6283.07585*L363/10)+13956*COS(3.05525 + 12566.1517*L363/10)+3084*COS(5.1985 + 77713.7715*L363/10) +1628*COS(1.1739 + 5753.3849*L363/10)+1576*COS(2.8469 + 7860.4194*L363/10)+925*COS(5.453 + 11506.77*L363/10)+542*COS(4.564 + 3930.21*L363/10)+472*COS(3.661 + 5884.927*L363/10)+346*COS(0.964 + 5507.553*L363/10)+329*COS(5.9 + 5223.694*L363/10)+307*COS(0.299 + 5573.143*L363/10)+243*COS(4.273 + 11790.629*L363/10)+212*COS(5.847 + 1577.344*L363/10)+186*COS(5.022 + 10977.079*L363/10)+175*COS(3.012 + 18849.228*L363/10)+110*COS(5.055 + 5486.778*L363/10)+98*COS(0.89 + 6069.78*L363/10)+86*COS(5.69 + 15720.84*L363/10)+86*COS(1.27 + 161000.69*L363/10)+65*COS(0.27 + 17260.15*L363/10)+63*COS(0.92 + 529.69*L363/10)+57*COS(2.01 + 83996.85*L363/10)+56*COS(5.24 + 71430.7*L363/10)+49*COS(3.25 + 2544.31*L363/10)+47*COS(2.58 + 775.52*L363/10)+45*COS(5.54 + 9437.76*L363/10)+43*COS(6.01 + 6275.96*L363/10)+39*COS(5.36 + 4694*L363/10)+38*COS(2.39 + 8827.39*L363/10)+37*COS(0.83 + 19651.05*L363/10)+37*COS(4.9 + 12139.55*L363/10)+36*COS(1.67 + 12036.46*L363/10)+35*COS(1.84 + 2942.46*L363/10)+33*COS(0.24 + 7084.9*L363/10)+32*COS(0.18 + 5088.63*L363/10)+32*COS(1.78 + 398.15*L363/10)+28*COS(1.21 + 6286.6*L363/10)+28*COS(1.9 + 6279.55*L363/10)+26*COS(4.59 + 10447.39*L363/10) +24.6*COS(3.787 + 8429.241*L363/10)+23.6*COS(0.269 + 796.3*L363/10)+27.8*COS(1.899 + 6279.55*L363/10)+23.9*COS(4.996 + 5856.48*L363/10)+20.3*COS(4.653 + 2146.165*L363/10))/100000000 + (103019*COS(1.10749 + 6283.07585*L363/10) +1721*COS(1.0644 + 12566.1517*L363/10) +702*COS(3.142 + 0*L363/10) +32*COS(1.02 + 18849.23*L363/10) +31*COS(2.84 + 5507.55*L363/10) +25*COS(1.32 + 5223.69*L363/10) +18*COS(1.42 + 1577.34*L363/10) +10*COS(5.91 + 10977.08*L363/10) +9*COS(1.42 + 6275.96*L363/10) +9*COS(0.27 + 5486.78*L363/10))*L363/1000000000  + (4359*COS(5.7846 + 6283.0758*L363/10)*L363^2+124*COS(5.579 + 12566.152*L363/10)*L363^2)/10000000000</f>
        <v>0.98344133588602</v>
      </c>
      <c r="AE363" s="10" t="n">
        <f aca="false">2*959.63/AD363</f>
        <v>1951.57548291466</v>
      </c>
      <c r="AF363" s="0"/>
      <c r="AG363" s="0"/>
    </row>
    <row r="364" customFormat="false" ht="12.8" hidden="false" customHeight="false" outlineLevel="0" collapsed="false">
      <c r="D364" s="28" t="n">
        <f aca="false">K364-INT(275*E364/9)+IF($A$8="leap year",1,2)*INT((E364+9)/12)+30</f>
        <v>29</v>
      </c>
      <c r="E364" s="28" t="n">
        <f aca="false">IF(K364&lt;32,1,INT(9*(IF($A$8="leap year",1,2)+K364)/275+0.98))</f>
        <v>12</v>
      </c>
      <c r="F364" s="20" t="n">
        <f aca="false">ASIN(Y364)*180/PI()</f>
        <v>6.87816237971976</v>
      </c>
      <c r="G364" s="21" t="n">
        <f aca="false">F364+1.02/(TAN($A$10*(F364+10.3/(F364+5.11)))*60)</f>
        <v>7.00328286269981</v>
      </c>
      <c r="H364" s="21" t="n">
        <f aca="false">IF(X364&gt;180,AB364-180,AB364+180)</f>
        <v>220.436971634589</v>
      </c>
      <c r="I364" s="13" t="n">
        <f aca="false">IF(ABS(4*(N364-0.0057183-V364))&lt;20,4*(N364-0.0057183-V364),4*(N364-0.0057183-V364-360))</f>
        <v>-2.09649667064127</v>
      </c>
      <c r="J364" s="29" t="n">
        <f aca="false">INT(365.25*(IF(E364&gt;2,$A$5,$A$5-1)+4716))+INT(30.6001*(IF(E364&lt;3,E364+12,E364)+1))+D364+$C$2/24+2-INT(IF(E364&gt;2,$A$5,$A$5-1)/100)+INT(INT(IF(E364&gt;2,$A$5,$A$5-1)/100)/4)-1524.5</f>
        <v>2459943.125</v>
      </c>
      <c r="K364" s="7" t="n">
        <v>363</v>
      </c>
      <c r="L364" s="30" t="n">
        <f aca="false">(J364-2451545)/36525</f>
        <v>0.229928131416838</v>
      </c>
      <c r="M364" s="6" t="n">
        <f aca="false">MOD(357.5291 + 35999.0503*L364 - 0.0001559*L364^2 - 0.00000048*L364^3,360)</f>
        <v>354.723460011961</v>
      </c>
      <c r="N364" s="6" t="n">
        <f aca="false">MOD(280.46645 + 36000.76983*L364 + 0.0003032*L364^2,360)</f>
        <v>278.056202608826</v>
      </c>
      <c r="O364" s="6" t="n">
        <f aca="false"> MOD((1.9146 - 0.004817*L364 - 0.000014*L364^2)*SIN(M364*$A$10) + (0.019993 - 0.000101*L364)*SIN(2*M364*$A$10) + 0.00029*SIN(3*M364*$A$10),360)</f>
        <v>359.82029330338</v>
      </c>
      <c r="P364" s="6" t="n">
        <f aca="false">MOD(N364+O364,360)</f>
        <v>277.876495912206</v>
      </c>
      <c r="Q364" s="31" t="n">
        <f aca="false">COS(P364*$A$10)</f>
        <v>0.137038204007329</v>
      </c>
      <c r="R364" s="7" t="n">
        <f aca="false">COS((23.4393-46.815*L364/3600)*$A$10)*SIN(P364*$A$10)</f>
        <v>-0.908846818871308</v>
      </c>
      <c r="S364" s="7" t="n">
        <f aca="false">SIN((23.4393-46.815*L364/3600)*$A$10)*SIN(P364*$A$10)</f>
        <v>-0.393977144603529</v>
      </c>
      <c r="T364" s="31" t="n">
        <f aca="false">SQRT(1-S364^2)</f>
        <v>0.919120236710111</v>
      </c>
      <c r="U364" s="6" t="n">
        <f aca="false">ATAN(S364/T364)/$A$10</f>
        <v>-23.2021964492184</v>
      </c>
      <c r="V364" s="6" t="n">
        <f aca="false">IF(2*ATAN(R364/(Q364+T364))/$A$10&gt;0, 2*ATAN(R364/(Q364+T364))/$A$10, 2*ATAN(R364/(Q364+T364))/$A$10+360)</f>
        <v>278.574608476487</v>
      </c>
      <c r="W364" s="6" t="n">
        <f aca="false"> MOD(280.46061837 + 360.98564736629*(J364-2451545) + 0.000387933*L364^2 - L364^3/3871000010  + $B$7,360)</f>
        <v>323.050426902715</v>
      </c>
      <c r="X364" s="6" t="n">
        <f aca="false">IF(W364-V364&gt;0,W364-V364,W364-V364+360)</f>
        <v>44.4758184262284</v>
      </c>
      <c r="Y364" s="31" t="n">
        <f aca="false">SIN($A$10*$B$5)*SIN(U364*$A$10) +COS($A$10*$B$5)* COS(U364*$A$10)*COS(X364*$A$10)</f>
        <v>0.119758452198116</v>
      </c>
      <c r="Z364" s="6" t="n">
        <f aca="false">SIN($A$10*X364)</f>
        <v>0.700608175901131</v>
      </c>
      <c r="AA364" s="6" t="n">
        <f aca="false">COS($A$10*X364)*SIN($A$10*$B$5) - TAN($A$10*U364)*COS($A$10*$B$5)</f>
        <v>0.82213639365999</v>
      </c>
      <c r="AB364" s="6" t="n">
        <f aca="false">IF(OR(AND(Z364*AA364&gt;0), AND(Z364&lt;0,AA364&gt;0)), MOD(ATAN2(AA364,Z364)/$A$10+360,360),  ATAN2(AA364,Z364)/$A$10)</f>
        <v>40.4369716345885</v>
      </c>
      <c r="AC364" s="16" t="n">
        <f aca="false">P364-P363</f>
        <v>1.01908347869539</v>
      </c>
      <c r="AD364" s="17" t="n">
        <f aca="false">(100013989+1670700*COS(3.0984635 + 6283.07585*L364/10)+13956*COS(3.05525 + 12566.1517*L364/10)+3084*COS(5.1985 + 77713.7715*L364/10) +1628*COS(1.1739 + 5753.3849*L364/10)+1576*COS(2.8469 + 7860.4194*L364/10)+925*COS(5.453 + 11506.77*L364/10)+542*COS(4.564 + 3930.21*L364/10)+472*COS(3.661 + 5884.927*L364/10)+346*COS(0.964 + 5507.553*L364/10)+329*COS(5.9 + 5223.694*L364/10)+307*COS(0.299 + 5573.143*L364/10)+243*COS(4.273 + 11790.629*L364/10)+212*COS(5.847 + 1577.344*L364/10)+186*COS(5.022 + 10977.079*L364/10)+175*COS(3.012 + 18849.228*L364/10)+110*COS(5.055 + 5486.778*L364/10)+98*COS(0.89 + 6069.78*L364/10)+86*COS(5.69 + 15720.84*L364/10)+86*COS(1.27 + 161000.69*L364/10)+65*COS(0.27 + 17260.15*L364/10)+63*COS(0.92 + 529.69*L364/10)+57*COS(2.01 + 83996.85*L364/10)+56*COS(5.24 + 71430.7*L364/10)+49*COS(3.25 + 2544.31*L364/10)+47*COS(2.58 + 775.52*L364/10)+45*COS(5.54 + 9437.76*L364/10)+43*COS(6.01 + 6275.96*L364/10)+39*COS(5.36 + 4694*L364/10)+38*COS(2.39 + 8827.39*L364/10)+37*COS(0.83 + 19651.05*L364/10)+37*COS(4.9 + 12139.55*L364/10)+36*COS(1.67 + 12036.46*L364/10)+35*COS(1.84 + 2942.46*L364/10)+33*COS(0.24 + 7084.9*L364/10)+32*COS(0.18 + 5088.63*L364/10)+32*COS(1.78 + 398.15*L364/10)+28*COS(1.21 + 6286.6*L364/10)+28*COS(1.9 + 6279.55*L364/10)+26*COS(4.59 + 10447.39*L364/10) +24.6*COS(3.787 + 8429.241*L364/10)+23.6*COS(0.269 + 796.3*L364/10)+27.8*COS(1.899 + 6279.55*L364/10)+23.9*COS(4.996 + 5856.48*L364/10)+20.3*COS(4.653 + 2146.165*L364/10))/100000000 + (103019*COS(1.10749 + 6283.07585*L364/10) +1721*COS(1.0644 + 12566.1517*L364/10) +702*COS(3.142 + 0*L364/10) +32*COS(1.02 + 18849.23*L364/10) +31*COS(2.84 + 5507.55*L364/10) +25*COS(1.32 + 5223.69*L364/10) +18*COS(1.42 + 1577.34*L364/10) +10*COS(5.91 + 10977.08*L364/10) +9*COS(1.42 + 6275.96*L364/10) +9*COS(0.27 + 5486.78*L364/10))*L364/1000000000  + (4359*COS(5.7846 + 6283.0758*L364/10)*L364^2+124*COS(5.579 + 12566.152*L364/10)*L364^2)/10000000000</f>
        <v>0.983404269223081</v>
      </c>
      <c r="AE364" s="10" t="n">
        <f aca="false">2*959.63/AD364</f>
        <v>1951.64904207328</v>
      </c>
      <c r="AF364" s="0"/>
      <c r="AG364" s="0"/>
    </row>
    <row r="365" customFormat="false" ht="12.8" hidden="false" customHeight="false" outlineLevel="0" collapsed="false">
      <c r="D365" s="28" t="n">
        <f aca="false">K365-INT(275*E365/9)+IF($A$8="leap year",1,2)*INT((E365+9)/12)+30</f>
        <v>30</v>
      </c>
      <c r="E365" s="28" t="n">
        <f aca="false">IF(K365&lt;32,1,INT(9*(IF($A$8="leap year",1,2)+K365)/275+0.98))</f>
        <v>12</v>
      </c>
      <c r="F365" s="20" t="n">
        <f aca="false">ASIN(Y365)*180/PI()</f>
        <v>6.9857693531482</v>
      </c>
      <c r="G365" s="21" t="n">
        <f aca="false">F365+1.02/(TAN($A$10*(F365+10.3/(F365+5.11)))*60)</f>
        <v>7.10927425050296</v>
      </c>
      <c r="H365" s="21" t="n">
        <f aca="false">IF(X365&gt;180,AB365-180,AB365+180)</f>
        <v>220.36668017819</v>
      </c>
      <c r="I365" s="13" t="n">
        <f aca="false">IF(ABS(4*(N365-0.0057183-V365))&lt;20,4*(N365-0.0057183-V365),4*(N365-0.0057183-V365-360))</f>
        <v>-2.57930255995871</v>
      </c>
      <c r="J365" s="29" t="n">
        <f aca="false">INT(365.25*(IF(E365&gt;2,$A$5,$A$5-1)+4716))+INT(30.6001*(IF(E365&lt;3,E365+12,E365)+1))+D365+$C$2/24+2-INT(IF(E365&gt;2,$A$5,$A$5-1)/100)+INT(INT(IF(E365&gt;2,$A$5,$A$5-1)/100)/4)-1524.5</f>
        <v>2459944.125</v>
      </c>
      <c r="K365" s="7" t="n">
        <v>364</v>
      </c>
      <c r="L365" s="30" t="n">
        <f aca="false">(J365-2451545)/36525</f>
        <v>0.229955509924709</v>
      </c>
      <c r="M365" s="6" t="n">
        <f aca="false">MOD(357.5291 + 35999.0503*L365 - 0.0001559*L365^2 - 0.00000048*L365^3,360)</f>
        <v>355.709060291996</v>
      </c>
      <c r="N365" s="6" t="n">
        <f aca="false">MOD(280.46645 + 36000.76983*L365 + 0.0003032*L365^2,360)</f>
        <v>279.041849972808</v>
      </c>
      <c r="O365" s="6" t="n">
        <f aca="false"> MOD((1.9146 - 0.004817*L365 - 0.000014*L365^2)*SIN(M365*$A$10) + (0.019993 - 0.000101*L365)*SIN(2*M365*$A$10) + 0.00029*SIN(3*M365*$A$10),360)</f>
        <v>359.853786022249</v>
      </c>
      <c r="P365" s="6" t="n">
        <f aca="false">MOD(N365+O365,360)</f>
        <v>278.895635995057</v>
      </c>
      <c r="Q365" s="31" t="n">
        <f aca="false">COS(P365*$A$10)</f>
        <v>0.154635136647878</v>
      </c>
      <c r="R365" s="7" t="n">
        <f aca="false">COS((23.4393-46.815*L365/3600)*$A$10)*SIN(P365*$A$10)</f>
        <v>-0.906466712462001</v>
      </c>
      <c r="S365" s="7" t="n">
        <f aca="false">SIN((23.4393-46.815*L365/3600)*$A$10)*SIN(P365*$A$10)</f>
        <v>-0.392945382607079</v>
      </c>
      <c r="T365" s="31" t="n">
        <f aca="false">SQRT(1-S365^2)</f>
        <v>0.919561812108232</v>
      </c>
      <c r="U365" s="6" t="n">
        <f aca="false">ATAN(S365/T365)/$A$10</f>
        <v>-23.1378943022629</v>
      </c>
      <c r="V365" s="6" t="n">
        <f aca="false">IF(2*ATAN(R365/(Q365+T365))/$A$10&gt;0, 2*ATAN(R365/(Q365+T365))/$A$10, 2*ATAN(R365/(Q365+T365))/$A$10+360)</f>
        <v>279.680957312797</v>
      </c>
      <c r="W365" s="6" t="n">
        <f aca="false"> MOD(280.46061837 + 360.98564736629*(J365-2451545) + 0.000387933*L365^2 - L365^3/3871000010  + $B$7,360)</f>
        <v>324.03607427422</v>
      </c>
      <c r="X365" s="6" t="n">
        <f aca="false">IF(W365-V365&gt;0,W365-V365,W365-V365+360)</f>
        <v>44.3551169614224</v>
      </c>
      <c r="Y365" s="31" t="n">
        <f aca="false">SIN($A$10*$B$5)*SIN(U365*$A$10) +COS($A$10*$B$5)* COS(U365*$A$10)*COS(X365*$A$10)</f>
        <v>0.121622819331021</v>
      </c>
      <c r="Z365" s="6" t="n">
        <f aca="false">SIN($A$10*X365)</f>
        <v>0.699103438864094</v>
      </c>
      <c r="AA365" s="6" t="n">
        <f aca="false">COS($A$10*X365)*SIN($A$10*$B$5) - TAN($A$10*U365)*COS($A$10*$B$5)</f>
        <v>0.822412279737844</v>
      </c>
      <c r="AB365" s="6" t="n">
        <f aca="false">IF(OR(AND(Z365*AA365&gt;0), AND(Z365&lt;0,AA365&gt;0)), MOD(ATAN2(AA365,Z365)/$A$10+360,360),  ATAN2(AA365,Z365)/$A$10)</f>
        <v>40.36668017819</v>
      </c>
      <c r="AC365" s="16" t="n">
        <f aca="false">P365-P364</f>
        <v>1.01914008285053</v>
      </c>
      <c r="AD365" s="17" t="n">
        <f aca="false">(100013989+1670700*COS(3.0984635 + 6283.07585*L365/10)+13956*COS(3.05525 + 12566.1517*L365/10)+3084*COS(5.1985 + 77713.7715*L365/10) +1628*COS(1.1739 + 5753.3849*L365/10)+1576*COS(2.8469 + 7860.4194*L365/10)+925*COS(5.453 + 11506.77*L365/10)+542*COS(4.564 + 3930.21*L365/10)+472*COS(3.661 + 5884.927*L365/10)+346*COS(0.964 + 5507.553*L365/10)+329*COS(5.9 + 5223.694*L365/10)+307*COS(0.299 + 5573.143*L365/10)+243*COS(4.273 + 11790.629*L365/10)+212*COS(5.847 + 1577.344*L365/10)+186*COS(5.022 + 10977.079*L365/10)+175*COS(3.012 + 18849.228*L365/10)+110*COS(5.055 + 5486.778*L365/10)+98*COS(0.89 + 6069.78*L365/10)+86*COS(5.69 + 15720.84*L365/10)+86*COS(1.27 + 161000.69*L365/10)+65*COS(0.27 + 17260.15*L365/10)+63*COS(0.92 + 529.69*L365/10)+57*COS(2.01 + 83996.85*L365/10)+56*COS(5.24 + 71430.7*L365/10)+49*COS(3.25 + 2544.31*L365/10)+47*COS(2.58 + 775.52*L365/10)+45*COS(5.54 + 9437.76*L365/10)+43*COS(6.01 + 6275.96*L365/10)+39*COS(5.36 + 4694*L365/10)+38*COS(2.39 + 8827.39*L365/10)+37*COS(0.83 + 19651.05*L365/10)+37*COS(4.9 + 12139.55*L365/10)+36*COS(1.67 + 12036.46*L365/10)+35*COS(1.84 + 2942.46*L365/10)+33*COS(0.24 + 7084.9*L365/10)+32*COS(0.18 + 5088.63*L365/10)+32*COS(1.78 + 398.15*L365/10)+28*COS(1.21 + 6286.6*L365/10)+28*COS(1.9 + 6279.55*L365/10)+26*COS(4.59 + 10447.39*L365/10) +24.6*COS(3.787 + 8429.241*L365/10)+23.6*COS(0.269 + 796.3*L365/10)+27.8*COS(1.899 + 6279.55*L365/10)+23.9*COS(4.996 + 5856.48*L365/10)+20.3*COS(4.653 + 2146.165*L365/10))/100000000 + (103019*COS(1.10749 + 6283.07585*L365/10) +1721*COS(1.0644 + 12566.1517*L365/10) +702*COS(3.142 + 0*L365/10) +32*COS(1.02 + 18849.23*L365/10) +31*COS(2.84 + 5507.55*L365/10) +25*COS(1.32 + 5223.69*L365/10) +18*COS(1.42 + 1577.34*L365/10) +10*COS(5.91 + 10977.08*L365/10) +9*COS(1.42 + 6275.96*L365/10) +9*COS(0.27 + 5486.78*L365/10))*L365/1000000000  + (4359*COS(5.7846 + 6283.0758*L365/10)*L365^2+124*COS(5.579 + 12566.152*L365/10)*L365^2)/10000000000</f>
        <v>0.983372088295931</v>
      </c>
      <c r="AE365" s="10" t="n">
        <f aca="false">2*959.63/AD365</f>
        <v>1951.71290993814</v>
      </c>
      <c r="AF365" s="0"/>
      <c r="AG365" s="0"/>
    </row>
    <row r="366" customFormat="false" ht="12.8" hidden="false" customHeight="false" outlineLevel="0" collapsed="false">
      <c r="A366" s="0"/>
      <c r="D366" s="28" t="n">
        <f aca="false">K366-INT(275*E366/9)+IF($A$8="leap year",1,2)*INT((E366+9)/12)+30</f>
        <v>31</v>
      </c>
      <c r="E366" s="28" t="n">
        <f aca="false">IF(K366&lt;32,1,INT(9*(IF($A$8="leap year",1,2)+K366)/275+0.98))</f>
        <v>12</v>
      </c>
      <c r="F366" s="20" t="n">
        <f aca="false">ASIN(Y366)*180/PI()</f>
        <v>7.09976782424265</v>
      </c>
      <c r="G366" s="21" t="n">
        <f aca="false">F366+1.02/(TAN($A$10*(F366+10.3/(F366+5.11)))*60)</f>
        <v>7.22160297687903</v>
      </c>
      <c r="H366" s="21" t="n">
        <f aca="false">IF(X366&gt;180,AB366-180,AB366+180)</f>
        <v>220.300620271043</v>
      </c>
      <c r="I366" s="13" t="n">
        <f aca="false">IF(ABS(4*(N366-0.0057183-V366))&lt;20,4*(N366-0.0057183-V366),4*(N366-0.0057183-V366-360))</f>
        <v>-3.05781158859054</v>
      </c>
      <c r="J366" s="29" t="n">
        <f aca="false">INT(365.25*(IF(E366&gt;2,$A$5,$A$5-1)+4716))+INT(30.6001*(IF(E366&lt;3,E366+12,E366)+1))+D366+$C$2/24+2-INT(IF(E366&gt;2,$A$5,$A$5-1)/100)+INT(INT(IF(E366&gt;2,$A$5,$A$5-1)/100)/4)-1524.5</f>
        <v>2459945.125</v>
      </c>
      <c r="K366" s="7" t="n">
        <v>365</v>
      </c>
      <c r="L366" s="30" t="n">
        <f aca="false">(J366-2451545)/36525</f>
        <v>0.22998288843258</v>
      </c>
      <c r="M366" s="6" t="n">
        <f aca="false">MOD(357.5291 + 35999.0503*L366 - 0.0001559*L366^2 - 0.00000048*L366^3,360)</f>
        <v>356.69466057203</v>
      </c>
      <c r="N366" s="6" t="n">
        <f aca="false">MOD(280.46645 + 36000.76983*L366 + 0.0003032*L366^2,360)</f>
        <v>280.027497336789</v>
      </c>
      <c r="O366" s="6" t="n">
        <f aca="false"> MOD((1.9146 - 0.004817*L366 - 0.000014*L366^2)*SIN(M366*$A$10) + (0.019993 - 0.000101*L366)*SIN(2*M366*$A$10) + 0.00029*SIN(3*M366*$A$10),360)</f>
        <v>359.887324799131</v>
      </c>
      <c r="P366" s="6" t="n">
        <f aca="false">MOD(N366+O366,360)</f>
        <v>279.91482213592</v>
      </c>
      <c r="Q366" s="31" t="n">
        <f aca="false">COS(P366*$A$10)</f>
        <v>0.172183937453553</v>
      </c>
      <c r="R366" s="7" t="n">
        <f aca="false">COS((23.4393-46.815*L366/3600)*$A$10)*SIN(P366*$A$10)</f>
        <v>-0.903799689767607</v>
      </c>
      <c r="S366" s="7" t="n">
        <f aca="false">SIN((23.4393-46.815*L366/3600)*$A$10)*SIN(P366*$A$10)</f>
        <v>-0.391789244950609</v>
      </c>
      <c r="T366" s="31" t="n">
        <f aca="false">SQRT(1-S366^2)</f>
        <v>0.920054991585303</v>
      </c>
      <c r="U366" s="6" t="n">
        <f aca="false">ATAN(S366/T366)/$A$10</f>
        <v>-23.0658773480824</v>
      </c>
      <c r="V366" s="6" t="n">
        <f aca="false">IF(2*ATAN(R366/(Q366+T366))/$A$10&gt;0, 2*ATAN(R366/(Q366+T366))/$A$10, 2*ATAN(R366/(Q366+T366))/$A$10+360)</f>
        <v>280.786231933936</v>
      </c>
      <c r="W366" s="6" t="n">
        <f aca="false"> MOD(280.46061837 + 360.98564736629*(J366-2451545) + 0.000387933*L366^2 - L366^3/3871000010  + $B$7,360)</f>
        <v>325.021721645258</v>
      </c>
      <c r="X366" s="6" t="n">
        <f aca="false">IF(W366-V366&gt;0,W366-V366,W366-V366+360)</f>
        <v>44.2354897113221</v>
      </c>
      <c r="Y366" s="31" t="n">
        <f aca="false">SIN($A$10*$B$5)*SIN(U366*$A$10) +COS($A$10*$B$5)* COS(U366*$A$10)*COS(X366*$A$10)</f>
        <v>0.123597455580831</v>
      </c>
      <c r="Z366" s="6" t="n">
        <f aca="false">SIN($A$10*X366)</f>
        <v>0.697609032342752</v>
      </c>
      <c r="AA366" s="6" t="n">
        <f aca="false">COS($A$10*X366)*SIN($A$10*$B$5) - TAN($A$10*U366)*COS($A$10*$B$5)</f>
        <v>0.822574283192837</v>
      </c>
      <c r="AB366" s="6" t="n">
        <f aca="false">IF(OR(AND(Z366*AA366&gt;0), AND(Z366&lt;0,AA366&gt;0)), MOD(ATAN2(AA366,Z366)/$A$10+360,360),  ATAN2(AA366,Z366)/$A$10)</f>
        <v>40.3006202710427</v>
      </c>
      <c r="AC366" s="16" t="n">
        <f aca="false">P366-P365</f>
        <v>1.01918614086298</v>
      </c>
      <c r="AD366" s="17" t="n">
        <f aca="false">(100013989+1670700*COS(3.0984635 + 6283.07585*L366/10)+13956*COS(3.05525 + 12566.1517*L366/10)+3084*COS(5.1985 + 77713.7715*L366/10) +1628*COS(1.1739 + 5753.3849*L366/10)+1576*COS(2.8469 + 7860.4194*L366/10)+925*COS(5.453 + 11506.77*L366/10)+542*COS(4.564 + 3930.21*L366/10)+472*COS(3.661 + 5884.927*L366/10)+346*COS(0.964 + 5507.553*L366/10)+329*COS(5.9 + 5223.694*L366/10)+307*COS(0.299 + 5573.143*L366/10)+243*COS(4.273 + 11790.629*L366/10)+212*COS(5.847 + 1577.344*L366/10)+186*COS(5.022 + 10977.079*L366/10)+175*COS(3.012 + 18849.228*L366/10)+110*COS(5.055 + 5486.778*L366/10)+98*COS(0.89 + 6069.78*L366/10)+86*COS(5.69 + 15720.84*L366/10)+86*COS(1.27 + 161000.69*L366/10)+65*COS(0.27 + 17260.15*L366/10)+63*COS(0.92 + 529.69*L366/10)+57*COS(2.01 + 83996.85*L366/10)+56*COS(5.24 + 71430.7*L366/10)+49*COS(3.25 + 2544.31*L366/10)+47*COS(2.58 + 775.52*L366/10)+45*COS(5.54 + 9437.76*L366/10)+43*COS(6.01 + 6275.96*L366/10)+39*COS(5.36 + 4694*L366/10)+38*COS(2.39 + 8827.39*L366/10)+37*COS(0.83 + 19651.05*L366/10)+37*COS(4.9 + 12139.55*L366/10)+36*COS(1.67 + 12036.46*L366/10)+35*COS(1.84 + 2942.46*L366/10)+33*COS(0.24 + 7084.9*L366/10)+32*COS(0.18 + 5088.63*L366/10)+32*COS(1.78 + 398.15*L366/10)+28*COS(1.21 + 6286.6*L366/10)+28*COS(1.9 + 6279.55*L366/10)+26*COS(4.59 + 10447.39*L366/10) +24.6*COS(3.787 + 8429.241*L366/10)+23.6*COS(0.269 + 796.3*L366/10)+27.8*COS(1.899 + 6279.55*L366/10)+23.9*COS(4.996 + 5856.48*L366/10)+20.3*COS(4.653 + 2146.165*L366/10))/100000000 + (103019*COS(1.10749 + 6283.07585*L366/10) +1721*COS(1.0644 + 12566.1517*L366/10) +702*COS(3.142 + 0*L366/10) +32*COS(1.02 + 18849.23*L366/10) +31*COS(2.84 + 5507.55*L366/10) +25*COS(1.32 + 5223.69*L366/10) +18*COS(1.42 + 1577.34*L366/10) +10*COS(5.91 + 10977.08*L366/10) +9*COS(1.42 + 6275.96*L366/10) +9*COS(0.27 + 5486.78*L366/10))*L366/1000000000  + (4359*COS(5.7846 + 6283.0758*L366/10)*L366^2+124*COS(5.579 + 12566.152*L366/10)*L366^2)/10000000000</f>
        <v>0.983345132203152</v>
      </c>
      <c r="AE366" s="10" t="n">
        <f aca="false">2*959.63/AD366</f>
        <v>1951.76641155477</v>
      </c>
      <c r="AF366" s="0"/>
      <c r="AG366" s="0"/>
    </row>
    <row r="367" customFormat="false" ht="12.8" hidden="false" customHeight="false" outlineLevel="0" collapsed="false">
      <c r="A367" s="0"/>
      <c r="D367" s="28" t="n">
        <f aca="false">K367-INT(275*E367/9)+IF($A$8="leap year",1,2)*INT((E367+9)/12)+30</f>
        <v>1</v>
      </c>
      <c r="E367" s="28" t="n">
        <f aca="false">IF(K367&lt;32,1,INT(9*(IF($A$8="leap year",1,2)+K367)/275+0.98))</f>
        <v>13</v>
      </c>
      <c r="F367" s="20" t="n">
        <f aca="false">ASIN(Y367)*180/PI()</f>
        <v>7.22008309502795</v>
      </c>
      <c r="G367" s="21" t="n">
        <f aca="false">F367+1.02/(TAN($A$10*(F367+10.3/(F367+5.11)))*60)</f>
        <v>7.34020095514577</v>
      </c>
      <c r="H367" s="21" t="n">
        <f aca="false">IF(X367&gt;180,AB367-180,AB367+180)</f>
        <v>220.238871856313</v>
      </c>
      <c r="I367" s="13" t="n">
        <f aca="false">IF(ABS(4*(N367-0.0057183-V367))&lt;20,4*(N367-0.0057183-V367),4*(N367-0.0057183-V367-360))</f>
        <v>-3.5314924607892</v>
      </c>
      <c r="J367" s="29" t="n">
        <f aca="false">INT(365.25*(IF(E367&gt;2,$A$5,$A$5-1)+4716))+INT(30.6001*(IF(E367&lt;3,E367+12,E367)+1))+D367+$C$2/24+2-INT(IF(E367&gt;2,$A$5,$A$5-1)/100)+INT(INT(IF(E367&gt;2,$A$5,$A$5-1)/100)/4)-1524.5</f>
        <v>2459946.125</v>
      </c>
      <c r="K367" s="7" t="n">
        <v>366</v>
      </c>
      <c r="L367" s="30" t="n">
        <f aca="false">(J367-2451545)/36525</f>
        <v>0.230010266940452</v>
      </c>
      <c r="M367" s="6" t="n">
        <f aca="false">MOD(357.5291 + 35999.0503*L367 - 0.0001559*L367^2 - 0.00000048*L367^3,360)</f>
        <v>357.680260852063</v>
      </c>
      <c r="N367" s="6" t="n">
        <f aca="false">MOD(280.46645 + 36000.76983*L367 + 0.0003032*L367^2,360)</f>
        <v>281.013144700773</v>
      </c>
      <c r="O367" s="6" t="n">
        <f aca="false"> MOD((1.9146 - 0.004817*L367 - 0.000014*L367^2)*SIN(M367*$A$10) + (0.019993 - 0.000101*L367)*SIN(2*M367*$A$10) + 0.00029*SIN(3*M367*$A$10),360)</f>
        <v>359.920899070718</v>
      </c>
      <c r="P367" s="6" t="n">
        <f aca="false">MOD(N367+O367,360)</f>
        <v>280.934043771491</v>
      </c>
      <c r="Q367" s="31" t="n">
        <f aca="false">COS(P367*$A$10)</f>
        <v>0.189678865780119</v>
      </c>
      <c r="R367" s="7" t="n">
        <f aca="false">COS((23.4393-46.815*L367/3600)*$A$10)*SIN(P367*$A$10)</f>
        <v>-0.900846587919429</v>
      </c>
      <c r="S367" s="7" t="n">
        <f aca="false">SIN((23.4393-46.815*L367/3600)*$A$10)*SIN(P367*$A$10)</f>
        <v>-0.390509094529551</v>
      </c>
      <c r="T367" s="31" t="n">
        <f aca="false">SQRT(1-S367^2)</f>
        <v>0.920599069676757</v>
      </c>
      <c r="U367" s="6" t="n">
        <f aca="false">ATAN(S367/T367)/$A$10</f>
        <v>-22.9861804555635</v>
      </c>
      <c r="V367" s="6" t="n">
        <f aca="false">IF(2*ATAN(R367/(Q367+T367))/$A$10&gt;0, 2*ATAN(R367/(Q367+T367))/$A$10, 2*ATAN(R367/(Q367+T367))/$A$10+360)</f>
        <v>281.890299515971</v>
      </c>
      <c r="W367" s="6" t="n">
        <f aca="false"> MOD(280.46061837 + 360.98564736629*(J367-2451545) + 0.000387933*L367^2 - L367^3/3871000010  + $B$7,360)</f>
        <v>326.007369016763</v>
      </c>
      <c r="X367" s="6" t="n">
        <f aca="false">IF(W367-V367&gt;0,W367-V367,W367-V367+360)</f>
        <v>44.1170695007921</v>
      </c>
      <c r="Y367" s="31" t="n">
        <f aca="false">SIN($A$10*$B$5)*SIN(U367*$A$10) +COS($A$10*$B$5)* COS(U367*$A$10)*COS(X367*$A$10)</f>
        <v>0.125680978065697</v>
      </c>
      <c r="Z367" s="6" t="n">
        <f aca="false">SIN($A$10*X367)</f>
        <v>0.696126709167704</v>
      </c>
      <c r="AA367" s="6" t="n">
        <f aca="false">COS($A$10*X367)*SIN($A$10*$B$5) - TAN($A$10*U367)*COS($A$10*$B$5)</f>
        <v>0.822622013252484</v>
      </c>
      <c r="AB367" s="6" t="n">
        <f aca="false">IF(OR(AND(Z367*AA367&gt;0), AND(Z367&lt;0,AA367&gt;0)), MOD(ATAN2(AA367,Z367)/$A$10+360,360),  ATAN2(AA367,Z367)/$A$10)</f>
        <v>40.238871856313</v>
      </c>
      <c r="AC367" s="16" t="n">
        <f aca="false">P367-P366</f>
        <v>1.01922163557174</v>
      </c>
      <c r="AD367" s="17" t="n">
        <f aca="false">(100013989+1670700*COS(3.0984635 + 6283.07585*L367/10)+13956*COS(3.05525 + 12566.1517*L367/10)+3084*COS(5.1985 + 77713.7715*L367/10) +1628*COS(1.1739 + 5753.3849*L367/10)+1576*COS(2.8469 + 7860.4194*L367/10)+925*COS(5.453 + 11506.77*L367/10)+542*COS(4.564 + 3930.21*L367/10)+472*COS(3.661 + 5884.927*L367/10)+346*COS(0.964 + 5507.553*L367/10)+329*COS(5.9 + 5223.694*L367/10)+307*COS(0.299 + 5573.143*L367/10)+243*COS(4.273 + 11790.629*L367/10)+212*COS(5.847 + 1577.344*L367/10)+186*COS(5.022 + 10977.079*L367/10)+175*COS(3.012 + 18849.228*L367/10)+110*COS(5.055 + 5486.778*L367/10)+98*COS(0.89 + 6069.78*L367/10)+86*COS(5.69 + 15720.84*L367/10)+86*COS(1.27 + 161000.69*L367/10)+65*COS(0.27 + 17260.15*L367/10)+63*COS(0.92 + 529.69*L367/10)+57*COS(2.01 + 83996.85*L367/10)+56*COS(5.24 + 71430.7*L367/10)+49*COS(3.25 + 2544.31*L367/10)+47*COS(2.58 + 775.52*L367/10)+45*COS(5.54 + 9437.76*L367/10)+43*COS(6.01 + 6275.96*L367/10)+39*COS(5.36 + 4694*L367/10)+38*COS(2.39 + 8827.39*L367/10)+37*COS(0.83 + 19651.05*L367/10)+37*COS(4.9 + 12139.55*L367/10)+36*COS(1.67 + 12036.46*L367/10)+35*COS(1.84 + 2942.46*L367/10)+33*COS(0.24 + 7084.9*L367/10)+32*COS(0.18 + 5088.63*L367/10)+32*COS(1.78 + 398.15*L367/10)+28*COS(1.21 + 6286.6*L367/10)+28*COS(1.9 + 6279.55*L367/10)+26*COS(4.59 + 10447.39*L367/10) +24.6*COS(3.787 + 8429.241*L367/10)+23.6*COS(0.269 + 796.3*L367/10)+27.8*COS(1.899 + 6279.55*L367/10)+23.9*COS(4.996 + 5856.48*L367/10)+20.3*COS(4.653 + 2146.165*L367/10))/100000000 + (103019*COS(1.10749 + 6283.07585*L367/10) +1721*COS(1.0644 + 12566.1517*L367/10) +702*COS(3.142 + 0*L367/10) +32*COS(1.02 + 18849.23*L367/10) +31*COS(2.84 + 5507.55*L367/10) +25*COS(1.32 + 5223.69*L367/10) +18*COS(1.42 + 1577.34*L367/10) +10*COS(5.91 + 10977.08*L367/10) +9*COS(1.42 + 6275.96*L367/10) +9*COS(0.27 + 5486.78*L367/10))*L367/1000000000  + (4359*COS(5.7846 + 6283.0758*L367/10)*L367^2+124*COS(5.579 + 12566.152*L367/10)*L367^2)/10000000000</f>
        <v>0.983323709452818</v>
      </c>
      <c r="AE367" s="10" t="n">
        <f aca="false">2*959.63/AD367</f>
        <v>1951.80893285691</v>
      </c>
      <c r="AF367" s="0"/>
      <c r="AG367" s="0"/>
    </row>
    <row r="368" customFormat="false" ht="12.8" hidden="false" customHeight="false" outlineLevel="0" collapsed="false">
      <c r="A368" s="0"/>
      <c r="D368" s="0"/>
      <c r="F368" s="41"/>
      <c r="G368" s="0"/>
      <c r="H368" s="9"/>
      <c r="J368" s="0"/>
      <c r="L368" s="42"/>
      <c r="AF368" s="0"/>
      <c r="AG368" s="0"/>
    </row>
    <row r="369" customFormat="false" ht="12.8" hidden="false" customHeight="false" outlineLevel="0" collapsed="false">
      <c r="A369" s="0"/>
      <c r="D369" s="0"/>
      <c r="F369" s="41"/>
      <c r="G369" s="0"/>
      <c r="H369" s="9"/>
      <c r="J369" s="0"/>
      <c r="L369" s="42"/>
      <c r="T369" s="43" t="s">
        <v>40</v>
      </c>
      <c r="U369" s="14" t="n">
        <f aca="false">MIN(U2:U366)</f>
        <v>-23.4360294265144</v>
      </c>
      <c r="AB369" s="43" t="s">
        <v>41</v>
      </c>
      <c r="AC369" s="16" t="n">
        <f aca="false">AVERAGE(AC3:AC367)</f>
        <v>0.985623474044687</v>
      </c>
      <c r="AD369" s="17" t="n">
        <f aca="false">AVERAGE(AD2:AD366)</f>
        <v>1.00015354025781</v>
      </c>
      <c r="AF369" s="0"/>
      <c r="AG369" s="0"/>
    </row>
    <row r="370" customFormat="false" ht="12.8" hidden="false" customHeight="false" outlineLevel="0" collapsed="false">
      <c r="A370" s="0"/>
      <c r="D370" s="0"/>
      <c r="F370" s="41"/>
      <c r="G370" s="0"/>
      <c r="H370" s="9"/>
      <c r="J370" s="0"/>
      <c r="L370" s="42"/>
      <c r="T370" s="43" t="s">
        <v>42</v>
      </c>
      <c r="U370" s="14" t="n">
        <f aca="false">MAX(U2:U366)</f>
        <v>23.4361669019446</v>
      </c>
      <c r="AB370" s="44" t="s">
        <v>40</v>
      </c>
      <c r="AC370" s="16" t="n">
        <f aca="false">MIN(AC3:AC367)</f>
        <v>0.953403821841235</v>
      </c>
      <c r="AD370" s="17" t="n">
        <f aca="false">MIN(AD2:AD350)</f>
        <v>0.983335267621833</v>
      </c>
      <c r="AF370" s="0"/>
      <c r="AG370" s="0"/>
    </row>
    <row r="371" customFormat="false" ht="12.8" hidden="false" customHeight="false" outlineLevel="0" collapsed="false">
      <c r="A371" s="0"/>
      <c r="D371" s="0"/>
      <c r="F371" s="41"/>
      <c r="G371" s="0"/>
      <c r="H371" s="9"/>
      <c r="J371" s="0"/>
      <c r="L371" s="42"/>
      <c r="AB371" s="44" t="s">
        <v>42</v>
      </c>
      <c r="AC371" s="16" t="n">
        <f aca="false">MAX(AC4:AC368)</f>
        <v>1.01926473069562</v>
      </c>
      <c r="AD371" s="17" t="n">
        <f aca="false">MAX(AD3:AD351)</f>
        <v>1.01671554434579</v>
      </c>
    </row>
    <row r="372" customFormat="false" ht="17.35" hidden="false" customHeight="false" outlineLevel="0" collapsed="false">
      <c r="A372" s="0"/>
      <c r="D372" s="0"/>
      <c r="F372" s="41"/>
      <c r="G372" s="0"/>
      <c r="H372" s="9"/>
      <c r="J372" s="0"/>
      <c r="L372" s="42"/>
      <c r="AD372" s="17" t="n">
        <f aca="false">(AD371-AD370)/(AD369+AD370)</f>
        <v>0.0168290723856644</v>
      </c>
      <c r="AE372" s="45" t="n">
        <v>0.01671</v>
      </c>
      <c r="AF372" s="18" t="n">
        <f aca="false">100*(AE372-AD372)/AE372</f>
        <v>-0.712581601821857</v>
      </c>
      <c r="AG372" s="18" t="s">
        <v>43</v>
      </c>
      <c r="AH372" s="7" t="s">
        <v>44</v>
      </c>
    </row>
    <row r="373" customFormat="false" ht="12.8" hidden="false" customHeight="false" outlineLevel="0" collapsed="false">
      <c r="A373" s="0"/>
      <c r="D373" s="0"/>
      <c r="F373" s="41"/>
      <c r="G373" s="0"/>
      <c r="H373" s="9"/>
      <c r="J373" s="0"/>
      <c r="L373" s="42"/>
    </row>
    <row r="374" customFormat="false" ht="12.8" hidden="false" customHeight="false" outlineLevel="0" collapsed="false">
      <c r="A374" s="0"/>
      <c r="D374" s="0"/>
      <c r="F374" s="41"/>
      <c r="G374" s="0"/>
      <c r="H374" s="9"/>
      <c r="J374" s="0"/>
      <c r="L374" s="42"/>
    </row>
    <row r="375" customFormat="false" ht="12.8" hidden="false" customHeight="false" outlineLevel="0" collapsed="false">
      <c r="A375" s="0"/>
      <c r="D375" s="0"/>
      <c r="F375" s="41"/>
      <c r="G375" s="0"/>
      <c r="H375" s="9"/>
      <c r="J375" s="0"/>
      <c r="L375" s="42"/>
    </row>
    <row r="376" customFormat="false" ht="12.8" hidden="false" customHeight="false" outlineLevel="0" collapsed="false">
      <c r="A376" s="0"/>
      <c r="D376" s="0"/>
      <c r="F376" s="41"/>
      <c r="G376" s="0"/>
      <c r="H376" s="9"/>
      <c r="J376" s="0"/>
      <c r="L376" s="42"/>
    </row>
    <row r="377" customFormat="false" ht="12.8" hidden="false" customHeight="false" outlineLevel="0" collapsed="false">
      <c r="A377" s="0"/>
      <c r="D377" s="0"/>
      <c r="F377" s="41"/>
      <c r="G377" s="0"/>
      <c r="H377" s="9"/>
      <c r="J377" s="0"/>
      <c r="L377" s="42"/>
    </row>
    <row r="378" customFormat="false" ht="12.8" hidden="false" customHeight="false" outlineLevel="0" collapsed="false">
      <c r="A378" s="0"/>
      <c r="D378" s="0"/>
      <c r="F378" s="41"/>
      <c r="G378" s="0"/>
      <c r="H378" s="9"/>
      <c r="J378" s="0"/>
      <c r="L378" s="42"/>
    </row>
    <row r="379" customFormat="false" ht="12.8" hidden="false" customHeight="false" outlineLevel="0" collapsed="false">
      <c r="A379" s="0"/>
      <c r="D379" s="0"/>
      <c r="F379" s="41"/>
      <c r="G379" s="0"/>
      <c r="H379" s="9"/>
      <c r="J379" s="0"/>
      <c r="L379" s="42"/>
    </row>
    <row r="380" customFormat="false" ht="12.8" hidden="false" customHeight="false" outlineLevel="0" collapsed="false">
      <c r="A380" s="0"/>
      <c r="D380" s="0"/>
      <c r="F380" s="41"/>
      <c r="G380" s="0"/>
      <c r="H380" s="9"/>
      <c r="J380" s="0"/>
      <c r="L380" s="42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11.53515625" defaultRowHeight="12.8" zeroHeight="false" outlineLevelRow="0" outlineLevelCol="0"/>
  <cols>
    <col collapsed="false" customWidth="true" hidden="false" outlineLevel="0" max="2" min="1" style="0" width="6.31"/>
    <col collapsed="false" customWidth="true" hidden="false" outlineLevel="0" max="3" min="3" style="0" width="8.81"/>
    <col collapsed="false" customWidth="true" hidden="false" outlineLevel="0" max="4" min="4" style="0" width="9.1"/>
    <col collapsed="false" customWidth="true" hidden="false" outlineLevel="0" max="5" min="5" style="9" width="6.31"/>
    <col collapsed="false" customWidth="true" hidden="false" outlineLevel="0" max="6" min="6" style="0" width="6.31"/>
    <col collapsed="false" customWidth="true" hidden="false" outlineLevel="0" max="7" min="7" style="0" width="5.87"/>
    <col collapsed="false" customWidth="true" hidden="false" outlineLevel="0" max="8" min="8" style="10" width="8.81"/>
    <col collapsed="false" customWidth="true" hidden="false" outlineLevel="0" max="9" min="9" style="11" width="9.1"/>
    <col collapsed="false" customWidth="true" hidden="false" outlineLevel="0" max="10" min="10" style="12" width="8.52"/>
  </cols>
  <sheetData>
    <row r="1" customFormat="false" ht="12.8" hidden="false" customHeight="false" outlineLevel="0" collapsed="false">
      <c r="A1" s="2" t="str">
        <f aca="false">input!$C$1</f>
        <v>UT</v>
      </c>
      <c r="B1" s="1" t="str">
        <f aca="false">input!$D$1</f>
        <v>Year</v>
      </c>
      <c r="C1" s="1" t="str">
        <f aca="false">input!$E$1</f>
        <v>Lat.:</v>
      </c>
      <c r="D1" s="1" t="str">
        <f aca="false">input!$F$1</f>
        <v>Long.:</v>
      </c>
      <c r="E1" s="19" t="str">
        <f aca="false">calc!$D$1</f>
        <v>Date</v>
      </c>
      <c r="F1" s="19" t="str">
        <f aca="false">calc!$E$1</f>
        <v>Month</v>
      </c>
      <c r="G1" s="2" t="str">
        <f aca="false">calc!$K$1</f>
        <v>Day</v>
      </c>
      <c r="H1" s="20" t="str">
        <f aca="false">calc!$F$1</f>
        <v>elev</v>
      </c>
      <c r="I1" s="20" t="str">
        <f aca="false">calc!$G$1</f>
        <v>elevRefr</v>
      </c>
      <c r="J1" s="21" t="str">
        <f aca="false">calc!$H$1</f>
        <v>az</v>
      </c>
    </row>
    <row r="2" customFormat="false" ht="12.8" hidden="false" customHeight="false" outlineLevel="0" collapsed="false">
      <c r="A2" s="4" t="n">
        <f aca="false">input!$C$2</f>
        <v>15</v>
      </c>
      <c r="B2" s="46" t="n">
        <f aca="false">input!$D$2</f>
        <v>2022</v>
      </c>
      <c r="C2" s="47" t="n">
        <f aca="false">input!$E$2</f>
        <v>50</v>
      </c>
      <c r="D2" s="47" t="n">
        <f aca="false">input!$F$2</f>
        <v>0</v>
      </c>
      <c r="E2" s="28" t="n">
        <f aca="false">calc!$D$2</f>
        <v>1</v>
      </c>
      <c r="F2" s="28" t="n">
        <f aca="false">calc!$E$2</f>
        <v>1</v>
      </c>
      <c r="G2" s="7" t="n">
        <f aca="false">calc!$K$2</f>
        <v>1</v>
      </c>
      <c r="H2" s="20" t="n">
        <f aca="false">calc!$F$2</f>
        <v>7.25036222853062</v>
      </c>
      <c r="I2" s="21" t="n">
        <f aca="false">calc!$G$2</f>
        <v>7.3700549793313</v>
      </c>
      <c r="J2" s="21" t="n">
        <f aca="false">calc!$H$2</f>
        <v>220.224003166968</v>
      </c>
    </row>
    <row r="3" customFormat="false" ht="12.8" hidden="false" customHeight="false" outlineLevel="0" collapsed="false">
      <c r="E3" s="28" t="n">
        <f aca="false">calc!$D$3</f>
        <v>2</v>
      </c>
      <c r="F3" s="28" t="n">
        <f aca="false">calc!$E$3</f>
        <v>1</v>
      </c>
      <c r="G3" s="7" t="n">
        <f aca="false">calc!$K$3</f>
        <v>2</v>
      </c>
      <c r="H3" s="20" t="n">
        <f aca="false">calc!$F$3</f>
        <v>7.37842091860016</v>
      </c>
      <c r="I3" s="21" t="n">
        <f aca="false">calc!$G$3</f>
        <v>7.49634631120529</v>
      </c>
      <c r="J3" s="21" t="n">
        <f aca="false">calc!$H$3</f>
        <v>220.16771864546</v>
      </c>
    </row>
    <row r="4" customFormat="false" ht="12.8" hidden="false" customHeight="false" outlineLevel="0" collapsed="false">
      <c r="C4" s="2" t="s">
        <v>37</v>
      </c>
      <c r="E4" s="28" t="n">
        <f aca="false">calc!$D$4</f>
        <v>3</v>
      </c>
      <c r="F4" s="28" t="n">
        <f aca="false">calc!$E$4</f>
        <v>1</v>
      </c>
      <c r="G4" s="7" t="n">
        <f aca="false">calc!$K$4</f>
        <v>3</v>
      </c>
      <c r="H4" s="20" t="n">
        <f aca="false">calc!$F$4</f>
        <v>7.51261947478983</v>
      </c>
      <c r="I4" s="21" t="n">
        <f aca="false">calc!$G$4</f>
        <v>7.62874420370353</v>
      </c>
      <c r="J4" s="21" t="n">
        <f aca="false">calc!$H$4</f>
        <v>220.115916433405</v>
      </c>
    </row>
    <row r="5" customFormat="false" ht="12.8" hidden="false" customHeight="false" outlineLevel="0" collapsed="false">
      <c r="C5" s="2" t="s">
        <v>38</v>
      </c>
      <c r="E5" s="28" t="n">
        <f aca="false">calc!$D$5</f>
        <v>4</v>
      </c>
      <c r="F5" s="28" t="n">
        <f aca="false">calc!$E$5</f>
        <v>1</v>
      </c>
      <c r="G5" s="7" t="n">
        <f aca="false">calc!$K$5</f>
        <v>4</v>
      </c>
      <c r="H5" s="20" t="n">
        <f aca="false">calc!$F$5</f>
        <v>7.65287504024217</v>
      </c>
      <c r="I5" s="21" t="n">
        <f aca="false">calc!$G$5</f>
        <v>7.76717180034697</v>
      </c>
      <c r="J5" s="21" t="n">
        <f aca="false">calc!$H$5</f>
        <v>220.068668604891</v>
      </c>
    </row>
    <row r="6" customFormat="false" ht="12.8" hidden="false" customHeight="false" outlineLevel="0" collapsed="false">
      <c r="C6" s="2" t="s">
        <v>39</v>
      </c>
      <c r="E6" s="28" t="n">
        <f aca="false">calc!$D$6</f>
        <v>5</v>
      </c>
      <c r="F6" s="28" t="n">
        <f aca="false">calc!$E$6</f>
        <v>1</v>
      </c>
      <c r="G6" s="7" t="n">
        <f aca="false">calc!$K$6</f>
        <v>5</v>
      </c>
      <c r="H6" s="20" t="n">
        <f aca="false">calc!$F$6</f>
        <v>7.7991024381199</v>
      </c>
      <c r="I6" s="21" t="n">
        <f aca="false">calc!$G$6</f>
        <v>7.91154966600502</v>
      </c>
      <c r="J6" s="21" t="n">
        <f aca="false">calc!$H$6</f>
        <v>220.026044660723</v>
      </c>
    </row>
    <row r="7" customFormat="false" ht="12.8" hidden="false" customHeight="false" outlineLevel="0" collapsed="false">
      <c r="E7" s="28" t="n">
        <f aca="false">calc!$D$7</f>
        <v>6</v>
      </c>
      <c r="F7" s="28" t="n">
        <f aca="false">calc!$E$7</f>
        <v>1</v>
      </c>
      <c r="G7" s="7" t="n">
        <f aca="false">calc!$K$7</f>
        <v>6</v>
      </c>
      <c r="H7" s="20" t="n">
        <f aca="false">calc!$F$7</f>
        <v>7.95121426508769</v>
      </c>
      <c r="I7" s="21" t="n">
        <f aca="false">calc!$G$7</f>
        <v>8.06179585706965</v>
      </c>
      <c r="J7" s="21" t="n">
        <f aca="false">calc!$H$7</f>
        <v>219.988111469677</v>
      </c>
    </row>
    <row r="8" customFormat="false" ht="12.8" hidden="false" customHeight="false" outlineLevel="0" collapsed="false">
      <c r="E8" s="28" t="n">
        <f aca="false">calc!$D$8</f>
        <v>7</v>
      </c>
      <c r="F8" s="28" t="n">
        <f aca="false">calc!$E$8</f>
        <v>1</v>
      </c>
      <c r="G8" s="7" t="n">
        <f aca="false">calc!$K$8</f>
        <v>7</v>
      </c>
      <c r="H8" s="20" t="n">
        <f aca="false">calc!$F$8</f>
        <v>8.10912098883971</v>
      </c>
      <c r="I8" s="21" t="n">
        <f aca="false">calc!$G$8</f>
        <v>8.21782600098016</v>
      </c>
      <c r="J8" s="21" t="n">
        <f aca="false">calc!$H$8</f>
        <v>219.954933208706</v>
      </c>
    </row>
    <row r="9" customFormat="false" ht="12.8" hidden="false" customHeight="false" outlineLevel="0" collapsed="false">
      <c r="E9" s="28" t="n">
        <f aca="false">calc!$D$9</f>
        <v>8</v>
      </c>
      <c r="F9" s="28" t="n">
        <f aca="false">calc!$E$9</f>
        <v>1</v>
      </c>
      <c r="G9" s="7" t="n">
        <f aca="false">calc!$K$9</f>
        <v>8</v>
      </c>
      <c r="H9" s="20" t="n">
        <f aca="false">calc!$F$9</f>
        <v>8.27273104275634</v>
      </c>
      <c r="I9" s="21" t="n">
        <f aca="false">calc!$G$9</f>
        <v>8.37955337795766</v>
      </c>
      <c r="J9" s="21" t="n">
        <f aca="false">calc!$H$9</f>
        <v>219.926571315619</v>
      </c>
    </row>
    <row r="10" customFormat="false" ht="12.8" hidden="false" customHeight="false" outlineLevel="0" collapsed="false">
      <c r="E10" s="28" t="n">
        <f aca="false">calc!$D$10</f>
        <v>9</v>
      </c>
      <c r="F10" s="28" t="n">
        <f aca="false">calc!$E$10</f>
        <v>1</v>
      </c>
      <c r="G10" s="7" t="n">
        <f aca="false">calc!$K$10</f>
        <v>9</v>
      </c>
      <c r="H10" s="20" t="n">
        <f aca="false">calc!$F$10</f>
        <v>8.4419509242268</v>
      </c>
      <c r="I10" s="21" t="n">
        <f aca="false">calc!$G$10</f>
        <v>8.54688901103271</v>
      </c>
      <c r="J10" s="21" t="n">
        <f aca="false">calc!$H$10</f>
        <v>219.903084440585</v>
      </c>
    </row>
    <row r="11" customFormat="false" ht="12.8" hidden="false" customHeight="false" outlineLevel="0" collapsed="false">
      <c r="E11" s="28" t="n">
        <f aca="false">calc!$D$11</f>
        <v>10</v>
      </c>
      <c r="F11" s="28" t="n">
        <f aca="false">calc!$E$11</f>
        <v>1</v>
      </c>
      <c r="G11" s="7" t="n">
        <f aca="false">calc!$K$11</f>
        <v>10</v>
      </c>
      <c r="H11" s="20" t="n">
        <f aca="false">calc!$F$11</f>
        <v>8.61668529259657</v>
      </c>
      <c r="I11" s="21" t="n">
        <f aca="false">calc!$G$11</f>
        <v>8.71974175996056</v>
      </c>
      <c r="J11" s="21" t="n">
        <f aca="false">calc!$H$11</f>
        <v>219.884528404152</v>
      </c>
    </row>
    <row r="12" customFormat="false" ht="12.8" hidden="false" customHeight="false" outlineLevel="0" collapsed="false">
      <c r="E12" s="28" t="n">
        <f aca="false">calc!$D$12</f>
        <v>11</v>
      </c>
      <c r="F12" s="28" t="n">
        <f aca="false">calc!$E$12</f>
        <v>1</v>
      </c>
      <c r="G12" s="7" t="n">
        <f aca="false">calc!$K$12</f>
        <v>11</v>
      </c>
      <c r="H12" s="20" t="n">
        <f aca="false">calc!$F$12</f>
        <v>8.79683706673872</v>
      </c>
      <c r="I12" s="21" t="n">
        <f aca="false">calc!$G$12</f>
        <v>8.89801841857805</v>
      </c>
      <c r="J12" s="21" t="n">
        <f aca="false">calc!$H$12</f>
        <v>219.870956161326</v>
      </c>
    </row>
    <row r="13" customFormat="false" ht="12.8" hidden="false" customHeight="false" outlineLevel="0" collapsed="false">
      <c r="E13" s="28" t="n">
        <f aca="false">calc!$D$13</f>
        <v>12</v>
      </c>
      <c r="F13" s="28" t="n">
        <f aca="false">calc!$E$13</f>
        <v>1</v>
      </c>
      <c r="G13" s="7" t="n">
        <f aca="false">calc!$K$13</f>
        <v>12</v>
      </c>
      <c r="H13" s="20" t="n">
        <f aca="false">calc!$F$13</f>
        <v>8.98230752477434</v>
      </c>
      <c r="I13" s="21" t="n">
        <f aca="false">calc!$G$13</f>
        <v>9.08162381764532</v>
      </c>
      <c r="J13" s="21" t="n">
        <f aca="false">calc!$H$13</f>
        <v>219.862417766105</v>
      </c>
    </row>
    <row r="14" customFormat="false" ht="12.8" hidden="false" customHeight="false" outlineLevel="0" collapsed="false">
      <c r="E14" s="28" t="n">
        <f aca="false">calc!$D$14</f>
        <v>13</v>
      </c>
      <c r="F14" s="28" t="n">
        <f aca="false">calc!$E$14</f>
        <v>1</v>
      </c>
      <c r="G14" s="7" t="n">
        <f aca="false">calc!$K$14</f>
        <v>13</v>
      </c>
      <c r="H14" s="20" t="n">
        <f aca="false">calc!$F$14</f>
        <v>9.17299640190997</v>
      </c>
      <c r="I14" s="21" t="n">
        <f aca="false">calc!$G$14</f>
        <v>9.27046092872791</v>
      </c>
      <c r="J14" s="21" t="n">
        <f aca="false">calc!$H$14</f>
        <v>219.858960344196</v>
      </c>
    </row>
    <row r="15" customFormat="false" ht="12.8" hidden="false" customHeight="false" outlineLevel="0" collapsed="false">
      <c r="E15" s="28" t="n">
        <f aca="false">calc!$D$15</f>
        <v>14</v>
      </c>
      <c r="F15" s="28" t="n">
        <f aca="false">calc!$E$15</f>
        <v>1</v>
      </c>
      <c r="G15" s="7" t="n">
        <f aca="false">calc!$K$15</f>
        <v>14</v>
      </c>
      <c r="H15" s="20" t="n">
        <f aca="false">calc!$F$15</f>
        <v>9.3688019891118</v>
      </c>
      <c r="I15" s="21" t="n">
        <f aca="false">calc!$G$15</f>
        <v>9.46443097136375</v>
      </c>
      <c r="J15" s="21" t="n">
        <f aca="false">calc!$H$15</f>
        <v>219.860628067891</v>
      </c>
    </row>
    <row r="16" customFormat="false" ht="12.8" hidden="false" customHeight="false" outlineLevel="0" collapsed="false">
      <c r="E16" s="28" t="n">
        <f aca="false">calc!$D$16</f>
        <v>15</v>
      </c>
      <c r="F16" s="28" t="n">
        <f aca="false">calc!$E$16</f>
        <v>1</v>
      </c>
      <c r="G16" s="7" t="n">
        <f aca="false">calc!$K$16</f>
        <v>15</v>
      </c>
      <c r="H16" s="20" t="n">
        <f aca="false">calc!$F$16</f>
        <v>9.56962123147934</v>
      </c>
      <c r="I16" s="21" t="n">
        <f aca="false">calc!$G$16</f>
        <v>9.66343352196344</v>
      </c>
      <c r="J16" s="21" t="n">
        <f aca="false">calc!$H$16</f>
        <v>219.867462134959</v>
      </c>
    </row>
    <row r="17" customFormat="false" ht="12.8" hidden="false" customHeight="false" outlineLevel="0" collapsed="false">
      <c r="E17" s="28" t="n">
        <f aca="false">calc!$D$17</f>
        <v>16</v>
      </c>
      <c r="F17" s="28" t="n">
        <f aca="false">calc!$E$17</f>
        <v>1</v>
      </c>
      <c r="G17" s="7" t="n">
        <f aca="false">calc!$K$17</f>
        <v>16</v>
      </c>
      <c r="H17" s="20" t="n">
        <f aca="false">calc!$F$17</f>
        <v>9.77534982523134</v>
      </c>
      <c r="I17" s="21" t="n">
        <f aca="false">calc!$G$17</f>
        <v>9.86736662296446</v>
      </c>
      <c r="J17" s="21" t="n">
        <f aca="false">calc!$H$17</f>
        <v>219.879500753324</v>
      </c>
    </row>
    <row r="18" customFormat="false" ht="12.8" hidden="false" customHeight="false" outlineLevel="0" collapsed="false">
      <c r="E18" s="28" t="n">
        <f aca="false">calc!$D$18</f>
        <v>17</v>
      </c>
      <c r="F18" s="28" t="n">
        <f aca="false">calc!$E$18</f>
        <v>1</v>
      </c>
      <c r="G18" s="7" t="n">
        <f aca="false">calc!$K$18</f>
        <v>17</v>
      </c>
      <c r="H18" s="20" t="n">
        <f aca="false">calc!$F$18</f>
        <v>9.98588231599187</v>
      </c>
      <c r="I18" s="21" t="n">
        <f aca="false">calc!$G$18</f>
        <v>10.0761268945314</v>
      </c>
      <c r="J18" s="21" t="n">
        <f aca="false">calc!$H$18</f>
        <v>219.896779125508</v>
      </c>
    </row>
    <row r="19" customFormat="false" ht="12.8" hidden="false" customHeight="false" outlineLevel="0" collapsed="false">
      <c r="E19" s="28" t="n">
        <f aca="false">calc!$D$19</f>
        <v>18</v>
      </c>
      <c r="F19" s="28" t="n">
        <f aca="false">calc!$E$19</f>
        <v>1</v>
      </c>
      <c r="G19" s="7" t="n">
        <f aca="false">calc!$K$19</f>
        <v>18</v>
      </c>
      <c r="H19" s="20" t="n">
        <f aca="false">calc!$F$19</f>
        <v>10.2011121944382</v>
      </c>
      <c r="I19" s="21" t="n">
        <f aca="false">calc!$G$19</f>
        <v>10.2896096445609</v>
      </c>
      <c r="J19" s="21" t="n">
        <f aca="false">calc!$H$19</f>
        <v>219.919329440529</v>
      </c>
    </row>
    <row r="20" customFormat="false" ht="12.8" hidden="false" customHeight="false" outlineLevel="0" collapsed="false">
      <c r="E20" s="28" t="n">
        <f aca="false">calc!$D$20</f>
        <v>19</v>
      </c>
      <c r="F20" s="28" t="n">
        <f aca="false">calc!$E$20</f>
        <v>1</v>
      </c>
      <c r="G20" s="7" t="n">
        <f aca="false">calc!$K$20</f>
        <v>19</v>
      </c>
      <c r="H20" s="20" t="n">
        <f aca="false">calc!$F$20</f>
        <v>10.4209319920176</v>
      </c>
      <c r="I20" s="21" t="n">
        <f aca="false">calc!$G$20</f>
        <v>10.5077089793707</v>
      </c>
      <c r="J20" s="21" t="n">
        <f aca="false">calc!$H$20</f>
        <v>219.947180867205</v>
      </c>
    </row>
    <row r="21" customFormat="false" ht="12.8" hidden="false" customHeight="false" outlineLevel="0" collapsed="false">
      <c r="E21" s="28" t="n">
        <f aca="false">calc!$D$21</f>
        <v>20</v>
      </c>
      <c r="F21" s="28" t="n">
        <f aca="false">calc!$E$21</f>
        <v>1</v>
      </c>
      <c r="G21" s="7" t="n">
        <f aca="false">calc!$K$21</f>
        <v>20</v>
      </c>
      <c r="H21" s="20" t="n">
        <f aca="false">calc!$F$21</f>
        <v>10.6452333756693</v>
      </c>
      <c r="I21" s="21" t="n">
        <f aca="false">calc!$G$21</f>
        <v>10.7303179137501</v>
      </c>
      <c r="J21" s="21" t="n">
        <f aca="false">calc!$H$21</f>
        <v>219.980359550621</v>
      </c>
    </row>
    <row r="22" customFormat="false" ht="12.8" hidden="false" customHeight="false" outlineLevel="0" collapsed="false">
      <c r="E22" s="28" t="n">
        <f aca="false">calc!$D$22</f>
        <v>21</v>
      </c>
      <c r="F22" s="28" t="n">
        <f aca="false">calc!$E$22</f>
        <v>1</v>
      </c>
      <c r="G22" s="7" t="n">
        <f aca="false">calc!$K$22</f>
        <v>21</v>
      </c>
      <c r="H22" s="20" t="n">
        <f aca="false">calc!$F$22</f>
        <v>10.8739072404702</v>
      </c>
      <c r="I22" s="21" t="n">
        <f aca="false">calc!$G$22</f>
        <v>10.9573284790656</v>
      </c>
      <c r="J22" s="21" t="n">
        <f aca="false">calc!$H$22</f>
        <v>220.018888613609</v>
      </c>
    </row>
    <row r="23" customFormat="false" ht="12.8" hidden="false" customHeight="false" outlineLevel="0" collapsed="false">
      <c r="E23" s="28" t="n">
        <f aca="false">calc!$D$23</f>
        <v>22</v>
      </c>
      <c r="F23" s="28" t="n">
        <f aca="false">calc!$E$23</f>
        <v>1</v>
      </c>
      <c r="G23" s="7" t="n">
        <f aca="false">calc!$K$23</f>
        <v>22</v>
      </c>
      <c r="H23" s="20" t="n">
        <f aca="false">calc!$F$23</f>
        <v>11.1068438029549</v>
      </c>
      <c r="I23" s="21" t="n">
        <f aca="false">calc!$G$23</f>
        <v>11.188631831952</v>
      </c>
      <c r="J23" s="21" t="n">
        <f aca="false">calc!$H$23</f>
        <v>220.062788157082</v>
      </c>
    </row>
    <row r="24" customFormat="false" ht="12.8" hidden="false" customHeight="false" outlineLevel="0" collapsed="false">
      <c r="E24" s="28" t="n">
        <f aca="false">calc!$D$24</f>
        <v>23</v>
      </c>
      <c r="F24" s="28" t="n">
        <f aca="false">calc!$E$24</f>
        <v>1</v>
      </c>
      <c r="G24" s="7" t="n">
        <f aca="false">calc!$K$24</f>
        <v>23</v>
      </c>
      <c r="H24" s="20" t="n">
        <f aca="false">calc!$F$24</f>
        <v>11.3439326911867</v>
      </c>
      <c r="I24" s="21" t="n">
        <f aca="false">calc!$G$24</f>
        <v>11.4241183595274</v>
      </c>
      <c r="J24" s="21" t="n">
        <f aca="false">calc!$H$24</f>
        <v>220.112075266997</v>
      </c>
    </row>
    <row r="25" customFormat="false" ht="12.8" hidden="false" customHeight="false" outlineLevel="0" collapsed="false">
      <c r="E25" s="28" t="n">
        <f aca="false">calc!$D$25</f>
        <v>24</v>
      </c>
      <c r="F25" s="28" t="n">
        <f aca="false">calc!$E$25</f>
        <v>1</v>
      </c>
      <c r="G25" s="7" t="n">
        <f aca="false">calc!$K$25</f>
        <v>24</v>
      </c>
      <c r="H25" s="20" t="n">
        <f aca="false">calc!$F$25</f>
        <v>11.5850630341556</v>
      </c>
      <c r="I25" s="21" t="n">
        <f aca="false">calc!$G$25</f>
        <v>11.6636777835511</v>
      </c>
      <c r="J25" s="21" t="n">
        <f aca="false">calc!$H$25</f>
        <v>220.166764022223</v>
      </c>
    </row>
    <row r="26" customFormat="false" ht="12.8" hidden="false" customHeight="false" outlineLevel="0" collapsed="false">
      <c r="E26" s="28" t="n">
        <f aca="false">calc!$D$26</f>
        <v>25</v>
      </c>
      <c r="F26" s="28" t="n">
        <f aca="false">calc!$E$26</f>
        <v>1</v>
      </c>
      <c r="G26" s="7" t="n">
        <f aca="false">calc!$K$26</f>
        <v>25</v>
      </c>
      <c r="H26" s="20" t="n">
        <f aca="false">calc!$F$26</f>
        <v>11.8301235506201</v>
      </c>
      <c r="I26" s="21" t="n">
        <f aca="false">calc!$G$26</f>
        <v>11.9071992635296</v>
      </c>
      <c r="J26" s="21" t="n">
        <f aca="false">calc!$H$26</f>
        <v>220.226865502674</v>
      </c>
    </row>
    <row r="27" customFormat="false" ht="12.8" hidden="false" customHeight="false" outlineLevel="0" collapsed="false">
      <c r="E27" s="28" t="n">
        <f aca="false">calc!$D$27</f>
        <v>26</v>
      </c>
      <c r="F27" s="28" t="n">
        <f aca="false">calc!$E$27</f>
        <v>1</v>
      </c>
      <c r="G27" s="7" t="n">
        <f aca="false">calc!$K$27</f>
        <v>26</v>
      </c>
      <c r="H27" s="20" t="n">
        <f aca="false">calc!$F$27</f>
        <v>12.0790026334389</v>
      </c>
      <c r="I27" s="21" t="n">
        <f aca="false">calc!$G$27</f>
        <v>12.1545714947569</v>
      </c>
      <c r="J27" s="21" t="n">
        <f aca="false">calc!$H$27</f>
        <v>220.292387805633</v>
      </c>
    </row>
    <row r="28" customFormat="false" ht="12.8" hidden="false" customHeight="false" outlineLevel="0" collapsed="false">
      <c r="E28" s="28" t="n">
        <f aca="false">calc!$D$28</f>
        <v>27</v>
      </c>
      <c r="F28" s="28" t="n">
        <f aca="false">calc!$E$28</f>
        <v>1</v>
      </c>
      <c r="G28" s="7" t="n">
        <f aca="false">calc!$K$28</f>
        <v>27</v>
      </c>
      <c r="H28" s="20" t="n">
        <f aca="false">calc!$F$28</f>
        <v>12.3315884360971</v>
      </c>
      <c r="I28" s="21" t="n">
        <f aca="false">calc!$G$28</f>
        <v>12.405682807885</v>
      </c>
      <c r="J28" s="21" t="n">
        <f aca="false">calc!$H$28</f>
        <v>220.363336055947</v>
      </c>
    </row>
    <row r="29" customFormat="false" ht="12.8" hidden="false" customHeight="false" outlineLevel="0" collapsed="false">
      <c r="E29" s="28" t="n">
        <f aca="false">calc!$D$29</f>
        <v>28</v>
      </c>
      <c r="F29" s="28" t="n">
        <f aca="false">calc!$E$29</f>
        <v>1</v>
      </c>
      <c r="G29" s="7" t="n">
        <f aca="false">calc!$K$29</f>
        <v>28</v>
      </c>
      <c r="H29" s="20" t="n">
        <f aca="false">calc!$F$29</f>
        <v>12.5877689545631</v>
      </c>
      <c r="I29" s="21" t="n">
        <f aca="false">calc!$G$29</f>
        <v>12.6604212631597</v>
      </c>
      <c r="J29" s="21" t="n">
        <f aca="false">calc!$H$29</f>
        <v>220.439712424073</v>
      </c>
    </row>
    <row r="30" customFormat="false" ht="12.8" hidden="false" customHeight="false" outlineLevel="0" collapsed="false">
      <c r="E30" s="28" t="n">
        <f aca="false">calc!$D$30</f>
        <v>29</v>
      </c>
      <c r="F30" s="28" t="n">
        <f aca="false">calc!$E$30</f>
        <v>1</v>
      </c>
      <c r="G30" s="7" t="n">
        <f aca="false">calc!$K$30</f>
        <v>29</v>
      </c>
      <c r="H30" s="20" t="n">
        <f aca="false">calc!$F$30</f>
        <v>12.8474321085129</v>
      </c>
      <c r="I30" s="21" t="n">
        <f aca="false">calc!$G$30</f>
        <v>12.9186747433032</v>
      </c>
      <c r="J30" s="21" t="n">
        <f aca="false">calc!$H$30</f>
        <v>220.521516143309</v>
      </c>
    </row>
    <row r="31" customFormat="false" ht="12.8" hidden="false" customHeight="false" outlineLevel="0" collapsed="false">
      <c r="E31" s="28" t="n">
        <f aca="false">calc!$D$31</f>
        <v>30</v>
      </c>
      <c r="F31" s="28" t="n">
        <f aca="false">calc!$E$31</f>
        <v>1</v>
      </c>
      <c r="G31" s="7" t="n">
        <f aca="false">calc!$K$31</f>
        <v>30</v>
      </c>
      <c r="H31" s="20" t="n">
        <f aca="false">calc!$F$31</f>
        <v>13.1104658206845</v>
      </c>
      <c r="I31" s="21" t="n">
        <f aca="false">calc!$G$31</f>
        <v>13.1803310437989</v>
      </c>
      <c r="J31" s="21" t="n">
        <f aca="false">calc!$H$31</f>
        <v>220.608743528474</v>
      </c>
    </row>
    <row r="32" customFormat="false" ht="12.8" hidden="false" customHeight="false" outlineLevel="0" collapsed="false">
      <c r="E32" s="28" t="n">
        <f aca="false">calc!$D$32</f>
        <v>31</v>
      </c>
      <c r="F32" s="28" t="n">
        <f aca="false">calc!$E$32</f>
        <v>1</v>
      </c>
      <c r="G32" s="7" t="n">
        <f aca="false">calc!$K$32</f>
        <v>31</v>
      </c>
      <c r="H32" s="20" t="n">
        <f aca="false">calc!$F$32</f>
        <v>13.3767580933336</v>
      </c>
      <c r="I32" s="21" t="n">
        <f aca="false">calc!$G$32</f>
        <v>13.4452779595525</v>
      </c>
      <c r="J32" s="21" t="n">
        <f aca="false">calc!$H$32</f>
        <v>220.701387997953</v>
      </c>
    </row>
    <row r="33" customFormat="false" ht="12.8" hidden="false" customHeight="false" outlineLevel="0" collapsed="false">
      <c r="E33" s="28" t="n">
        <f aca="false">calc!$D$33</f>
        <v>1</v>
      </c>
      <c r="F33" s="28" t="n">
        <f aca="false">calc!$E$33</f>
        <v>2</v>
      </c>
      <c r="G33" s="7" t="n">
        <f aca="false">calc!$K$33</f>
        <v>32</v>
      </c>
      <c r="H33" s="20" t="n">
        <f aca="false">calc!$F$33</f>
        <v>13.6461970846922</v>
      </c>
      <c r="I33" s="21" t="n">
        <f aca="false">calc!$G$33</f>
        <v>13.7134033708216</v>
      </c>
      <c r="J33" s="21" t="n">
        <f aca="false">calc!$H$33</f>
        <v>220.799440092786</v>
      </c>
    </row>
    <row r="34" customFormat="false" ht="12.8" hidden="false" customHeight="false" outlineLevel="0" collapsed="false">
      <c r="E34" s="28" t="n">
        <f aca="false">calc!$D$34</f>
        <v>2</v>
      </c>
      <c r="F34" s="28" t="n">
        <f aca="false">calc!$E$34</f>
        <v>2</v>
      </c>
      <c r="G34" s="7" t="n">
        <f aca="false">calc!$K$34</f>
        <v>33</v>
      </c>
      <c r="H34" s="20" t="n">
        <f aca="false">calc!$F$34</f>
        <v>13.9186711814822</v>
      </c>
      <c r="I34" s="21" t="n">
        <f aca="false">calc!$G$34</f>
        <v>13.9845953245007</v>
      </c>
      <c r="J34" s="21" t="n">
        <f aca="false">calc!$H$34</f>
        <v>220.902887500861</v>
      </c>
    </row>
    <row r="35" customFormat="false" ht="12.8" hidden="false" customHeight="false" outlineLevel="0" collapsed="false">
      <c r="E35" s="28" t="n">
        <f aca="false">calc!$D$35</f>
        <v>3</v>
      </c>
      <c r="F35" s="28" t="n">
        <f aca="false">calc!$E$35</f>
        <v>2</v>
      </c>
      <c r="G35" s="7" t="n">
        <f aca="false">calc!$K$35</f>
        <v>34</v>
      </c>
      <c r="H35" s="20" t="n">
        <f aca="false">calc!$F$35</f>
        <v>14.1940690703732</v>
      </c>
      <c r="I35" s="21" t="n">
        <f aca="false">calc!$G$35</f>
        <v>14.2587421136583</v>
      </c>
      <c r="J35" s="21" t="n">
        <f aca="false">calc!$H$35</f>
        <v>221.011715079934</v>
      </c>
    </row>
    <row r="36" customFormat="false" ht="12.8" hidden="false" customHeight="false" outlineLevel="0" collapsed="false">
      <c r="E36" s="28" t="n">
        <f aca="false">calc!$D$36</f>
        <v>4</v>
      </c>
      <c r="F36" s="28" t="n">
        <f aca="false">calc!$E$36</f>
        <v>2</v>
      </c>
      <c r="G36" s="7" t="n">
        <f aca="false">calc!$K$36</f>
        <v>35</v>
      </c>
      <c r="H36" s="20" t="n">
        <f aca="false">calc!$F$36</f>
        <v>14.4722798073923</v>
      </c>
      <c r="I36" s="21" t="n">
        <f aca="false">calc!$G$36</f>
        <v>14.5357323543629</v>
      </c>
      <c r="J36" s="21" t="n">
        <f aca="false">calc!$H$36</f>
        <v>221.125904881389</v>
      </c>
    </row>
    <row r="37" customFormat="false" ht="12.8" hidden="false" customHeight="false" outlineLevel="0" collapsed="false">
      <c r="E37" s="28" t="n">
        <f aca="false">calc!$D$37</f>
        <v>5</v>
      </c>
      <c r="F37" s="28" t="n">
        <f aca="false">calc!$E$37</f>
        <v>2</v>
      </c>
      <c r="G37" s="7" t="n">
        <f aca="false">calc!$K$37</f>
        <v>36</v>
      </c>
      <c r="H37" s="20" t="n">
        <f aca="false">calc!$F$37</f>
        <v>14.7531928842924</v>
      </c>
      <c r="I37" s="21" t="n">
        <f aca="false">calc!$G$37</f>
        <v>14.8154550588393</v>
      </c>
      <c r="J37" s="21" t="n">
        <f aca="false">calc!$H$37</f>
        <v>221.245436176663</v>
      </c>
    </row>
    <row r="38" customFormat="false" ht="12.8" hidden="false" customHeight="false" outlineLevel="0" collapsed="false">
      <c r="E38" s="28" t="n">
        <f aca="false">calc!$D$38</f>
        <v>6</v>
      </c>
      <c r="F38" s="28" t="n">
        <f aca="false">calc!$E$38</f>
        <v>2</v>
      </c>
      <c r="G38" s="7" t="n">
        <f aca="false">calc!$K$38</f>
        <v>37</v>
      </c>
      <c r="H38" s="20" t="n">
        <f aca="false">calc!$F$38</f>
        <v>15.0366982947677</v>
      </c>
      <c r="I38" s="21" t="n">
        <f aca="false">calc!$G$38</f>
        <v>15.0977997078627</v>
      </c>
      <c r="J38" s="21" t="n">
        <f aca="false">calc!$H$38</f>
        <v>221.370285480069</v>
      </c>
    </row>
    <row r="39" customFormat="false" ht="12.8" hidden="false" customHeight="false" outlineLevel="0" collapsed="false">
      <c r="E39" s="28" t="n">
        <f aca="false">calc!$D$39</f>
        <v>7</v>
      </c>
      <c r="F39" s="28" t="n">
        <f aca="false">calc!$E$39</f>
        <v>2</v>
      </c>
      <c r="G39" s="7" t="n">
        <f aca="false">calc!$K$39</f>
        <v>38</v>
      </c>
      <c r="H39" s="20" t="n">
        <f aca="false">calc!$F$39</f>
        <v>15.3226865964303</v>
      </c>
      <c r="I39" s="21" t="n">
        <f aca="false">calc!$G$39</f>
        <v>15.3826563183554</v>
      </c>
      <c r="J39" s="21" t="n">
        <f aca="false">calc!$H$39</f>
        <v>221.500426576541</v>
      </c>
    </row>
    <row r="40" customFormat="false" ht="12.8" hidden="false" customHeight="false" outlineLevel="0" collapsed="false">
      <c r="E40" s="28" t="n">
        <f aca="false">calc!$D$40</f>
        <v>8</v>
      </c>
      <c r="F40" s="28" t="n">
        <f aca="false">calc!$E$40</f>
        <v>2</v>
      </c>
      <c r="G40" s="7" t="n">
        <f aca="false">calc!$K$40</f>
        <v>39</v>
      </c>
      <c r="H40" s="20" t="n">
        <f aca="false">calc!$F$40</f>
        <v>15.6110489726349</v>
      </c>
      <c r="I40" s="21" t="n">
        <f aca="false">calc!$G$40</f>
        <v>15.6699155102911</v>
      </c>
      <c r="J40" s="21" t="n">
        <f aca="false">calc!$H$40</f>
        <v>221.635830545522</v>
      </c>
    </row>
    <row r="41" customFormat="false" ht="12.8" hidden="false" customHeight="false" outlineLevel="0" collapsed="false">
      <c r="E41" s="28" t="n">
        <f aca="false">calc!$D$41</f>
        <v>9</v>
      </c>
      <c r="F41" s="28" t="n">
        <f aca="false">calc!$E$41</f>
        <v>2</v>
      </c>
      <c r="G41" s="7" t="n">
        <f aca="false">calc!$K$41</f>
        <v>40</v>
      </c>
      <c r="H41" s="20" t="n">
        <f aca="false">calc!$F$41</f>
        <v>15.9016772902125</v>
      </c>
      <c r="I41" s="21" t="n">
        <f aca="false">calc!$G$41</f>
        <v>15.9594685690173</v>
      </c>
      <c r="J41" s="21" t="n">
        <f aca="false">calc!$H$41</f>
        <v>221.776465789225</v>
      </c>
    </row>
    <row r="42" customFormat="false" ht="12.8" hidden="false" customHeight="false" outlineLevel="0" collapsed="false">
      <c r="E42" s="28" t="n">
        <f aca="false">calc!$D$42</f>
        <v>10</v>
      </c>
      <c r="F42" s="28" t="n">
        <f aca="false">calc!$E$42</f>
        <v>2</v>
      </c>
      <c r="G42" s="7" t="n">
        <f aca="false">calc!$K$42</f>
        <v>41</v>
      </c>
      <c r="H42" s="20" t="n">
        <f aca="false">calc!$F$42</f>
        <v>16.1944641560666</v>
      </c>
      <c r="I42" s="21" t="n">
        <f aca="false">calc!$G$42</f>
        <v>16.2512075059726</v>
      </c>
      <c r="J42" s="21" t="n">
        <f aca="false">calc!$H$42</f>
        <v>221.922298058936</v>
      </c>
    </row>
    <row r="43" customFormat="false" ht="12.8" hidden="false" customHeight="false" outlineLevel="0" collapsed="false">
      <c r="E43" s="28" t="n">
        <f aca="false">calc!$D$43</f>
        <v>11</v>
      </c>
      <c r="F43" s="28" t="n">
        <f aca="false">calc!$E$43</f>
        <v>2</v>
      </c>
      <c r="G43" s="7" t="n">
        <f aca="false">calc!$K$43</f>
        <v>42</v>
      </c>
      <c r="H43" s="20" t="n">
        <f aca="false">calc!$F$43</f>
        <v>16.4893029726574</v>
      </c>
      <c r="I43" s="21" t="n">
        <f aca="false">calc!$G$43</f>
        <v>16.5450251178578</v>
      </c>
      <c r="J43" s="21" t="n">
        <f aca="false">calc!$H$43</f>
        <v>222.073290479237</v>
      </c>
    </row>
    <row r="44" customFormat="false" ht="12.8" hidden="false" customHeight="false" outlineLevel="0" collapsed="false">
      <c r="E44" s="28" t="n">
        <f aca="false">calc!$D$44</f>
        <v>12</v>
      </c>
      <c r="F44" s="28" t="n">
        <f aca="false">calc!$E$44</f>
        <v>2</v>
      </c>
      <c r="G44" s="7" t="n">
        <f aca="false">calc!$K$44</f>
        <v>43</v>
      </c>
      <c r="H44" s="20" t="n">
        <f aca="false">calc!$F$44</f>
        <v>16.7860879895642</v>
      </c>
      <c r="I44" s="21" t="n">
        <f aca="false">calc!$G$44</f>
        <v>16.8408150414949</v>
      </c>
      <c r="J44" s="21" t="n">
        <f aca="false">calc!$H$44</f>
        <v>222.229403575993</v>
      </c>
    </row>
    <row r="45" customFormat="false" ht="12.8" hidden="false" customHeight="false" outlineLevel="0" collapsed="false">
      <c r="E45" s="28" t="n">
        <f aca="false">calc!$D$45</f>
        <v>13</v>
      </c>
      <c r="F45" s="28" t="n">
        <f aca="false">calc!$E$45</f>
        <v>2</v>
      </c>
      <c r="G45" s="7" t="n">
        <f aca="false">calc!$K$45</f>
        <v>44</v>
      </c>
      <c r="H45" s="20" t="n">
        <f aca="false">calc!$F$45</f>
        <v>17.0847143539554</v>
      </c>
      <c r="I45" s="21" t="n">
        <f aca="false">calc!$G$45</f>
        <v>17.1384718072226</v>
      </c>
      <c r="J45" s="21" t="n">
        <f aca="false">calc!$H$45</f>
        <v>222.390595302129</v>
      </c>
    </row>
    <row r="46" customFormat="false" ht="12.8" hidden="false" customHeight="false" outlineLevel="0" collapsed="false">
      <c r="E46" s="28" t="n">
        <f aca="false">calc!$D$46</f>
        <v>14</v>
      </c>
      <c r="F46" s="28" t="n">
        <f aca="false">calc!$E$46</f>
        <v>2</v>
      </c>
      <c r="G46" s="7" t="n">
        <f aca="false">calc!$K$46</f>
        <v>45</v>
      </c>
      <c r="H46" s="20" t="n">
        <f aca="false">calc!$F$46</f>
        <v>17.3850781589409</v>
      </c>
      <c r="I46" s="21" t="n">
        <f aca="false">calc!$G$46</f>
        <v>17.4378908898398</v>
      </c>
      <c r="J46" s="21" t="n">
        <f aca="false">calc!$H$46</f>
        <v>222.556821063272</v>
      </c>
    </row>
    <row r="47" customFormat="false" ht="12.8" hidden="false" customHeight="false" outlineLevel="0" collapsed="false">
      <c r="E47" s="28" t="n">
        <f aca="false">calc!$D$47</f>
        <v>15</v>
      </c>
      <c r="F47" s="28" t="n">
        <f aca="false">calc!$E$47</f>
        <v>2</v>
      </c>
      <c r="G47" s="7" t="n">
        <f aca="false">calc!$K$47</f>
        <v>46</v>
      </c>
      <c r="H47" s="20" t="n">
        <f aca="false">calc!$F$47</f>
        <v>17.6870764888232</v>
      </c>
      <c r="I47" s="21" t="n">
        <f aca="false">calc!$G$47</f>
        <v>17.7389687561419</v>
      </c>
      <c r="J47" s="21" t="n">
        <f aca="false">calc!$H$47</f>
        <v>222.728033745324</v>
      </c>
    </row>
    <row r="48" customFormat="false" ht="12.8" hidden="false" customHeight="false" outlineLevel="0" collapsed="false">
      <c r="E48" s="28" t="n">
        <f aca="false">calc!$D$48</f>
        <v>16</v>
      </c>
      <c r="F48" s="28" t="n">
        <f aca="false">calc!$E$48</f>
        <v>2</v>
      </c>
      <c r="G48" s="7" t="n">
        <f aca="false">calc!$K$48</f>
        <v>47</v>
      </c>
      <c r="H48" s="20" t="n">
        <f aca="false">calc!$F$48</f>
        <v>17.9906074642947</v>
      </c>
      <c r="I48" s="21" t="n">
        <f aca="false">calc!$G$48</f>
        <v>18.0416029121167</v>
      </c>
      <c r="J48" s="21" t="n">
        <f aca="false">calc!$H$48</f>
        <v>222.904183737552</v>
      </c>
    </row>
    <row r="49" customFormat="false" ht="12.8" hidden="false" customHeight="false" outlineLevel="0" collapsed="false">
      <c r="E49" s="28" t="n">
        <f aca="false">calc!$D$49</f>
        <v>17</v>
      </c>
      <c r="F49" s="28" t="n">
        <f aca="false">calc!$E$49</f>
        <v>2</v>
      </c>
      <c r="G49" s="7" t="n">
        <f aca="false">calc!$K$49</f>
        <v>48</v>
      </c>
      <c r="H49" s="20" t="n">
        <f aca="false">calc!$F$49</f>
        <v>18.2955702835379</v>
      </c>
      <c r="I49" s="21" t="n">
        <f aca="false">calc!$G$49</f>
        <v>18.3456919457946</v>
      </c>
      <c r="J49" s="21" t="n">
        <f aca="false">calc!$H$49</f>
        <v>223.085218959665</v>
      </c>
    </row>
    <row r="50" customFormat="false" ht="12.8" hidden="false" customHeight="false" outlineLevel="0" collapsed="false">
      <c r="E50" s="28" t="n">
        <f aca="false">calc!$D$50</f>
        <v>18</v>
      </c>
      <c r="F50" s="28" t="n">
        <f aca="false">calc!$E$50</f>
        <v>2</v>
      </c>
      <c r="G50" s="7" t="n">
        <f aca="false">calc!$K$50</f>
        <v>49</v>
      </c>
      <c r="H50" s="20" t="n">
        <f aca="false">calc!$F$50</f>
        <v>18.601865262078</v>
      </c>
      <c r="I50" s="21" t="n">
        <f aca="false">calc!$G$50</f>
        <v>18.6511355686151</v>
      </c>
      <c r="J50" s="21" t="n">
        <f aca="false">calc!$H$50</f>
        <v>223.271084886908</v>
      </c>
    </row>
    <row r="51" customFormat="false" ht="12.8" hidden="false" customHeight="false" outlineLevel="0" collapsed="false">
      <c r="E51" s="28" t="n">
        <f aca="false">calc!$D$51</f>
        <v>19</v>
      </c>
      <c r="F51" s="28" t="n">
        <f aca="false">calc!$E$51</f>
        <v>2</v>
      </c>
      <c r="G51" s="7" t="n">
        <f aca="false">calc!$K$51</f>
        <v>50</v>
      </c>
      <c r="H51" s="20" t="n">
        <f aca="false">calc!$F$51</f>
        <v>18.9093938716065</v>
      </c>
      <c r="I51" s="21" t="n">
        <f aca="false">calc!$G$51</f>
        <v>18.9578346555532</v>
      </c>
      <c r="J51" s="21" t="n">
        <f aca="false">calc!$H$51</f>
        <v>223.461724572712</v>
      </c>
    </row>
    <row r="52" customFormat="false" ht="12.8" hidden="false" customHeight="false" outlineLevel="0" collapsed="false">
      <c r="E52" s="28" t="n">
        <f aca="false">calc!$D$52</f>
        <v>20</v>
      </c>
      <c r="F52" s="28" t="n">
        <f aca="false">calc!$E$52</f>
        <v>2</v>
      </c>
      <c r="G52" s="7" t="n">
        <f aca="false">calc!$K$52</f>
        <v>51</v>
      </c>
      <c r="H52" s="20" t="n">
        <f aca="false">calc!$F$52</f>
        <v>19.2180587737282</v>
      </c>
      <c r="I52" s="21" t="n">
        <f aca="false">calc!$G$52</f>
        <v>19.2656912799867</v>
      </c>
      <c r="J52" s="21" t="n">
        <f aca="false">calc!$H$52</f>
        <v>223.657078677445</v>
      </c>
    </row>
    <row r="53" customFormat="false" ht="12.8" hidden="false" customHeight="false" outlineLevel="0" collapsed="false">
      <c r="E53" s="28" t="n">
        <f aca="false">calc!$D$53</f>
        <v>21</v>
      </c>
      <c r="F53" s="28" t="n">
        <f aca="false">calc!$E$53</f>
        <v>2</v>
      </c>
      <c r="G53" s="7" t="n">
        <f aca="false">calc!$K$53</f>
        <v>52</v>
      </c>
      <c r="H53" s="20" t="n">
        <f aca="false">calc!$F$53</f>
        <v>19.5277638557652</v>
      </c>
      <c r="I53" s="21" t="n">
        <f aca="false">calc!$G$53</f>
        <v>19.5746087504394</v>
      </c>
      <c r="J53" s="21" t="n">
        <f aca="false">calc!$H$53</f>
        <v>223.857085488278</v>
      </c>
    </row>
    <row r="54" customFormat="false" ht="12.8" hidden="false" customHeight="false" outlineLevel="0" collapsed="false">
      <c r="E54" s="28" t="n">
        <f aca="false">calc!$D$54</f>
        <v>22</v>
      </c>
      <c r="F54" s="28" t="n">
        <f aca="false">calc!$E$54</f>
        <v>2</v>
      </c>
      <c r="G54" s="7" t="n">
        <f aca="false">calc!$K$54</f>
        <v>53</v>
      </c>
      <c r="H54" s="20" t="n">
        <f aca="false">calc!$F$54</f>
        <v>19.838414261502</v>
      </c>
      <c r="I54" s="21" t="n">
        <f aca="false">calc!$G$54</f>
        <v>19.8844916421195</v>
      </c>
      <c r="J54" s="21" t="n">
        <f aca="false">calc!$H$54</f>
        <v>224.061680945158</v>
      </c>
    </row>
    <row r="55" customFormat="false" ht="12.8" hidden="false" customHeight="false" outlineLevel="0" collapsed="false">
      <c r="E55" s="28" t="n">
        <f aca="false">calc!$D$55</f>
        <v>23</v>
      </c>
      <c r="F55" s="28" t="n">
        <f aca="false">calc!$E$55</f>
        <v>2</v>
      </c>
      <c r="G55" s="7" t="n">
        <f aca="false">calc!$K$55</f>
        <v>54</v>
      </c>
      <c r="H55" s="20" t="n">
        <f aca="false">calc!$F$55</f>
        <v>20.1499164211761</v>
      </c>
      <c r="I55" s="21" t="n">
        <f aca="false">calc!$G$55</f>
        <v>20.1952458275632</v>
      </c>
      <c r="J55" s="21" t="n">
        <f aca="false">calc!$H$55</f>
        <v>224.270798663889</v>
      </c>
    </row>
    <row r="56" customFormat="false" ht="12.8" hidden="false" customHeight="false" outlineLevel="0" collapsed="false">
      <c r="E56" s="28" t="n">
        <f aca="false">calc!$D$56</f>
        <v>24</v>
      </c>
      <c r="F56" s="28" t="n">
        <f aca="false">calc!$E$56</f>
        <v>2</v>
      </c>
      <c r="G56" s="7" t="n">
        <f aca="false">calc!$K$56</f>
        <v>55</v>
      </c>
      <c r="H56" s="20" t="n">
        <f aca="false">calc!$F$56</f>
        <v>20.4621780795087</v>
      </c>
      <c r="I56" s="21" t="n">
        <f aca="false">calc!$G$56</f>
        <v>20.5067785051955</v>
      </c>
      <c r="J56" s="21" t="n">
        <f aca="false">calc!$H$56</f>
        <v>224.484369958907</v>
      </c>
    </row>
    <row r="57" customFormat="false" ht="12.8" hidden="false" customHeight="false" outlineLevel="0" collapsed="false">
      <c r="E57" s="28" t="n">
        <f aca="false">calc!$D$57</f>
        <v>25</v>
      </c>
      <c r="F57" s="28" t="n">
        <f aca="false">calc!$E$57</f>
        <v>2</v>
      </c>
      <c r="G57" s="7" t="n">
        <f aca="false">calc!$K$57</f>
        <v>56</v>
      </c>
      <c r="H57" s="20" t="n">
        <f aca="false">calc!$F$57</f>
        <v>20.7751083207231</v>
      </c>
      <c r="I57" s="21" t="n">
        <f aca="false">calc!$G$57</f>
        <v>20.8189982247715</v>
      </c>
      <c r="J57" s="21" t="n">
        <f aca="false">calc!$H$57</f>
        <v>224.702323867953</v>
      </c>
    </row>
    <row r="58" customFormat="false" ht="12.8" hidden="false" customHeight="false" outlineLevel="0" collapsed="false">
      <c r="E58" s="28" t="n">
        <f aca="false">calc!$D$58</f>
        <v>26</v>
      </c>
      <c r="F58" s="28" t="n">
        <f aca="false">calc!$E$58</f>
        <v>2</v>
      </c>
      <c r="G58" s="7" t="n">
        <f aca="false">calc!$K$58</f>
        <v>57</v>
      </c>
      <c r="H58" s="20" t="n">
        <f aca="false">calc!$F$58</f>
        <v>21.0886175937283</v>
      </c>
      <c r="I58" s="21" t="n">
        <f aca="false">calc!$G$58</f>
        <v>21.1318149128808</v>
      </c>
      <c r="J58" s="21" t="n">
        <f aca="false">calc!$H$58</f>
        <v>224.924587172117</v>
      </c>
    </row>
    <row r="59" customFormat="false" ht="12.8" hidden="false" customHeight="false" outlineLevel="0" collapsed="false">
      <c r="E59" s="28" t="n">
        <f aca="false">calc!$D$59</f>
        <v>27</v>
      </c>
      <c r="F59" s="28" t="n">
        <f aca="false">calc!$E$59</f>
        <v>2</v>
      </c>
      <c r="G59" s="7" t="n">
        <f aca="false">calc!$K$59</f>
        <v>58</v>
      </c>
      <c r="H59" s="20" t="n">
        <f aca="false">calc!$F$59</f>
        <v>21.4026177332873</v>
      </c>
      <c r="I59" s="21" t="n">
        <f aca="false">calc!$G$59</f>
        <v>21.4451398943549</v>
      </c>
      <c r="J59" s="21" t="n">
        <f aca="false">calc!$H$59</f>
        <v>225.151084420007</v>
      </c>
    </row>
    <row r="60" customFormat="false" ht="12.8" hidden="false" customHeight="false" outlineLevel="0" collapsed="false">
      <c r="E60" s="28" t="n">
        <f aca="false">calc!$D$60</f>
        <v>28</v>
      </c>
      <c r="F60" s="28" t="n">
        <f aca="false">calc!$E$60</f>
        <v>2</v>
      </c>
      <c r="G60" s="7" t="n">
        <f aca="false">calc!$K$60</f>
        <v>59</v>
      </c>
      <c r="H60" s="20" t="n">
        <f aca="false">calc!$F$60</f>
        <v>21.7170219801049</v>
      </c>
      <c r="I60" s="21" t="n">
        <f aca="false">calc!$G$60</f>
        <v>21.7588859125164</v>
      </c>
      <c r="J60" s="21" t="n">
        <f aca="false">calc!$H$60</f>
        <v>225.381737949963</v>
      </c>
    </row>
    <row r="61" customFormat="false" ht="12.8" hidden="false" customHeight="false" outlineLevel="0" collapsed="false">
      <c r="E61" s="28" t="n">
        <f aca="false">calc!$D$61</f>
        <v>1</v>
      </c>
      <c r="F61" s="28" t="n">
        <f aca="false">calc!$E$61</f>
        <v>3</v>
      </c>
      <c r="G61" s="7" t="n">
        <f aca="false">calc!$K$61</f>
        <v>60</v>
      </c>
      <c r="H61" s="20" t="n">
        <f aca="false">calc!$F$61</f>
        <v>22.0317450000971</v>
      </c>
      <c r="I61" s="21" t="n">
        <f aca="false">calc!$G$61</f>
        <v>22.0729671485407</v>
      </c>
      <c r="J61" s="21" t="n">
        <f aca="false">calc!$H$61</f>
        <v>225.6164679099</v>
      </c>
    </row>
    <row r="62" customFormat="false" ht="12.8" hidden="false" customHeight="false" outlineLevel="0" collapsed="false">
      <c r="E62" s="28" t="n">
        <f aca="false">calc!$D$62</f>
        <v>2</v>
      </c>
      <c r="F62" s="28" t="n">
        <f aca="false">calc!$E$62</f>
        <v>3</v>
      </c>
      <c r="G62" s="7" t="n">
        <f aca="false">calc!$K$62</f>
        <v>61</v>
      </c>
      <c r="H62" s="20" t="n">
        <f aca="false">calc!$F$62</f>
        <v>22.3467028985656</v>
      </c>
      <c r="I62" s="21" t="n">
        <f aca="false">calc!$G$62</f>
        <v>22.38729923567</v>
      </c>
      <c r="J62" s="21" t="n">
        <f aca="false">calc!$H$62</f>
        <v>225.855192283629</v>
      </c>
    </row>
    <row r="63" customFormat="false" ht="12.8" hidden="false" customHeight="false" outlineLevel="0" collapsed="false">
      <c r="E63" s="28" t="n">
        <f aca="false">calc!$D$63</f>
        <v>3</v>
      </c>
      <c r="F63" s="28" t="n">
        <f aca="false">calc!$E$63</f>
        <v>3</v>
      </c>
      <c r="G63" s="7" t="n">
        <f aca="false">calc!$K$63</f>
        <v>62</v>
      </c>
      <c r="H63" s="20" t="n">
        <f aca="false">calc!$F$63</f>
        <v>22.6618132367826</v>
      </c>
      <c r="I63" s="21" t="n">
        <f aca="false">calc!$G$63</f>
        <v>22.7017992757784</v>
      </c>
      <c r="J63" s="21" t="n">
        <f aca="false">calc!$H$63</f>
        <v>226.097826908263</v>
      </c>
    </row>
    <row r="64" customFormat="false" ht="12.8" hidden="false" customHeight="false" outlineLevel="0" collapsed="false">
      <c r="E64" s="28" t="n">
        <f aca="false">calc!$D$64</f>
        <v>4</v>
      </c>
      <c r="F64" s="28" t="n">
        <f aca="false">calc!$E$64</f>
        <v>3</v>
      </c>
      <c r="G64" s="7" t="n">
        <f aca="false">calc!$K$64</f>
        <v>63</v>
      </c>
      <c r="H64" s="20" t="n">
        <f aca="false">calc!$F$64</f>
        <v>22.97699504352</v>
      </c>
      <c r="I64" s="21" t="n">
        <f aca="false">calc!$G$64</f>
        <v>23.0163858508431</v>
      </c>
      <c r="J64" s="21" t="n">
        <f aca="false">calc!$H$64</f>
        <v>226.344285498177</v>
      </c>
    </row>
    <row r="65" customFormat="false" ht="12.8" hidden="false" customHeight="false" outlineLevel="0" collapsed="false">
      <c r="E65" s="28" t="n">
        <f aca="false">calc!$D$65</f>
        <v>5</v>
      </c>
      <c r="F65" s="28" t="n">
        <f aca="false">calc!$E$65</f>
        <v>3</v>
      </c>
      <c r="G65" s="7" t="n">
        <f aca="false">calc!$K$65</f>
        <v>64</v>
      </c>
      <c r="H65" s="20" t="n">
        <f aca="false">calc!$F$65</f>
        <v>23.2921688259932</v>
      </c>
      <c r="I65" s="21" t="n">
        <f aca="false">calc!$G$65</f>
        <v>23.3309790337887</v>
      </c>
      <c r="J65" s="21" t="n">
        <f aca="false">calc!$H$65</f>
        <v>226.59447966635</v>
      </c>
    </row>
    <row r="66" customFormat="false" ht="12.8" hidden="false" customHeight="false" outlineLevel="0" collapsed="false">
      <c r="E66" s="28" t="n">
        <f aca="false">calc!$D$66</f>
        <v>6</v>
      </c>
      <c r="F66" s="28" t="n">
        <f aca="false">calc!$E$66</f>
        <v>3</v>
      </c>
      <c r="G66" s="7" t="n">
        <f aca="false">calc!$K$66</f>
        <v>65</v>
      </c>
      <c r="H66" s="20" t="n">
        <f aca="false">calc!$F$66</f>
        <v>23.6072565789971</v>
      </c>
      <c r="I66" s="21" t="n">
        <f aca="false">calc!$G$66</f>
        <v>23.6455003974911</v>
      </c>
      <c r="J66" s="21" t="n">
        <f aca="false">calc!$H$66</f>
        <v>226.848318945721</v>
      </c>
    </row>
    <row r="67" customFormat="false" ht="12.8" hidden="false" customHeight="false" outlineLevel="0" collapsed="false">
      <c r="E67" s="28" t="n">
        <f aca="false">calc!$D$67</f>
        <v>7</v>
      </c>
      <c r="F67" s="28" t="n">
        <f aca="false">calc!$E$67</f>
        <v>3</v>
      </c>
      <c r="G67" s="7" t="n">
        <f aca="false">calc!$K$67</f>
        <v>66</v>
      </c>
      <c r="H67" s="20" t="n">
        <f aca="false">calc!$F$67</f>
        <v>23.9221817911202</v>
      </c>
      <c r="I67" s="21" t="n">
        <f aca="false">calc!$G$67</f>
        <v>23.9598730208336</v>
      </c>
      <c r="J67" s="21" t="n">
        <f aca="false">calc!$H$67</f>
        <v>227.105710812886</v>
      </c>
    </row>
    <row r="68" customFormat="false" ht="12.8" hidden="false" customHeight="false" outlineLevel="0" collapsed="false">
      <c r="E68" s="28" t="n">
        <f aca="false">calc!$D$68</f>
        <v>8</v>
      </c>
      <c r="F68" s="28" t="n">
        <f aca="false">calc!$E$68</f>
        <v>3</v>
      </c>
      <c r="G68" s="7" t="n">
        <f aca="false">calc!$K$68</f>
        <v>67</v>
      </c>
      <c r="H68" s="20" t="n">
        <f aca="false">calc!$F$68</f>
        <v>24.2368694513149</v>
      </c>
      <c r="I68" s="21" t="n">
        <f aca="false">calc!$G$68</f>
        <v>24.2740214950907</v>
      </c>
      <c r="J68" s="21" t="n">
        <f aca="false">calc!$H$68</f>
        <v>227.3665607075</v>
      </c>
    </row>
    <row r="69" customFormat="false" ht="12.8" hidden="false" customHeight="false" outlineLevel="0" collapsed="false">
      <c r="E69" s="28" t="n">
        <f aca="false">calc!$D$69</f>
        <v>9</v>
      </c>
      <c r="F69" s="28" t="n">
        <f aca="false">calc!$E$69</f>
        <v>3</v>
      </c>
      <c r="G69" s="7" t="n">
        <f aca="false">calc!$K$69</f>
        <v>68</v>
      </c>
      <c r="H69" s="20" t="n">
        <f aca="false">calc!$F$69</f>
        <v>24.5512460512695</v>
      </c>
      <c r="I69" s="21" t="n">
        <f aca="false">calc!$G$69</f>
        <v>24.5878719260988</v>
      </c>
      <c r="J69" s="21" t="n">
        <f aca="false">calc!$H$69</f>
        <v>227.63077205678</v>
      </c>
    </row>
    <row r="70" customFormat="false" ht="12.8" hidden="false" customHeight="false" outlineLevel="0" collapsed="false">
      <c r="E70" s="28" t="n">
        <f aca="false">calc!$D$70</f>
        <v>10</v>
      </c>
      <c r="F70" s="28" t="n">
        <f aca="false">calc!$E$70</f>
        <v>3</v>
      </c>
      <c r="G70" s="7" t="n">
        <f aca="false">calc!$K$70</f>
        <v>69</v>
      </c>
      <c r="H70" s="20" t="n">
        <f aca="false">calc!$F$70</f>
        <v>24.865239588184</v>
      </c>
      <c r="I70" s="21" t="n">
        <f aca="false">calc!$G$70</f>
        <v>24.9013519368094</v>
      </c>
      <c r="J70" s="21" t="n">
        <f aca="false">calc!$H$70</f>
        <v>227.898246295809</v>
      </c>
    </row>
    <row r="71" customFormat="false" ht="12.8" hidden="false" customHeight="false" outlineLevel="0" collapsed="false">
      <c r="E71" s="28" t="n">
        <f aca="false">calc!$D$71</f>
        <v>11</v>
      </c>
      <c r="F71" s="28" t="n">
        <f aca="false">calc!$E$71</f>
        <v>3</v>
      </c>
      <c r="G71" s="7" t="n">
        <f aca="false">calc!$K$71</f>
        <v>70</v>
      </c>
      <c r="H71" s="20" t="n">
        <f aca="false">calc!$F$71</f>
        <v>25.1787795635445</v>
      </c>
      <c r="I71" s="21" t="n">
        <f aca="false">calc!$G$71</f>
        <v>25.2143906658326</v>
      </c>
      <c r="J71" s="21" t="n">
        <f aca="false">calc!$H$71</f>
        <v>228.168882892649</v>
      </c>
    </row>
    <row r="72" customFormat="false" ht="12.8" hidden="false" customHeight="false" outlineLevel="0" collapsed="false">
      <c r="E72" s="28" t="n">
        <f aca="false">calc!$D$72</f>
        <v>12</v>
      </c>
      <c r="F72" s="28" t="n">
        <f aca="false">calc!$E$72</f>
        <v>3</v>
      </c>
      <c r="G72" s="7" t="n">
        <f aca="false">calc!$K$72</f>
        <v>71</v>
      </c>
      <c r="H72" s="20" t="n">
        <f aca="false">calc!$F$72</f>
        <v>25.4917969812109</v>
      </c>
      <c r="I72" s="21" t="n">
        <f aca="false">calc!$G$72</f>
        <v>25.5269187652799</v>
      </c>
      <c r="J72" s="21" t="n">
        <f aca="false">calc!$H$72</f>
        <v>228.4425793716</v>
      </c>
    </row>
    <row r="73" customFormat="false" ht="12.8" hidden="false" customHeight="false" outlineLevel="0" collapsed="false">
      <c r="E73" s="28" t="n">
        <f aca="false">calc!$D$73</f>
        <v>13</v>
      </c>
      <c r="F73" s="28" t="n">
        <f aca="false">calc!$E$73</f>
        <v>3</v>
      </c>
      <c r="G73" s="7" t="n">
        <f aca="false">calc!$K$73</f>
        <v>72</v>
      </c>
      <c r="H73" s="20" t="n">
        <f aca="false">calc!$F$73</f>
        <v>25.8042243448654</v>
      </c>
      <c r="I73" s="21" t="n">
        <f aca="false">calc!$G$73</f>
        <v>25.8388683979592</v>
      </c>
      <c r="J73" s="21" t="n">
        <f aca="false">calc!$H$73</f>
        <v>228.719231334647</v>
      </c>
    </row>
    <row r="74" customFormat="false" ht="12.8" hidden="false" customHeight="false" outlineLevel="0" collapsed="false">
      <c r="E74" s="28" t="n">
        <f aca="false">calc!$D$74</f>
        <v>14</v>
      </c>
      <c r="F74" s="28" t="n">
        <f aca="false">calc!$E$74</f>
        <v>3</v>
      </c>
      <c r="G74" s="7" t="n">
        <f aca="false">calc!$K$74</f>
        <v>73</v>
      </c>
      <c r="H74" s="20" t="n">
        <f aca="false">calc!$F$74</f>
        <v>26.1159956516821</v>
      </c>
      <c r="I74" s="21" t="n">
        <f aca="false">calc!$G$74</f>
        <v>26.1501732307869</v>
      </c>
      <c r="J74" s="21" t="n">
        <f aca="false">calc!$H$74</f>
        <v>228.998732487464</v>
      </c>
    </row>
    <row r="75" customFormat="false" ht="12.8" hidden="false" customHeight="false" outlineLevel="0" collapsed="false">
      <c r="E75" s="28" t="n">
        <f aca="false">calc!$D$75</f>
        <v>15</v>
      </c>
      <c r="F75" s="28" t="n">
        <f aca="false">calc!$E$75</f>
        <v>3</v>
      </c>
      <c r="G75" s="7" t="n">
        <f aca="false">calc!$K$75</f>
        <v>74</v>
      </c>
      <c r="H75" s="20" t="n">
        <f aca="false">calc!$F$75</f>
        <v>26.4270463853595</v>
      </c>
      <c r="I75" s="21" t="n">
        <f aca="false">calc!$G$75</f>
        <v>26.4607684275574</v>
      </c>
      <c r="J75" s="21" t="n">
        <f aca="false">calc!$H$75</f>
        <v>229.280974663728</v>
      </c>
    </row>
    <row r="76" customFormat="false" ht="12.8" hidden="false" customHeight="false" outlineLevel="0" collapsed="false">
      <c r="E76" s="28" t="n">
        <f aca="false">calc!$D$76</f>
        <v>16</v>
      </c>
      <c r="F76" s="28" t="n">
        <f aca="false">calc!$E$76</f>
        <v>3</v>
      </c>
      <c r="G76" s="7" t="n">
        <f aca="false">calc!$K$76</f>
        <v>75</v>
      </c>
      <c r="H76" s="20" t="n">
        <f aca="false">calc!$F$76</f>
        <v>26.7373135074137</v>
      </c>
      <c r="I76" s="21" t="n">
        <f aca="false">calc!$G$76</f>
        <v>26.7705906399711</v>
      </c>
      <c r="J76" s="21" t="n">
        <f aca="false">calc!$H$76</f>
        <v>229.565847850052</v>
      </c>
    </row>
    <row r="77" customFormat="false" ht="12.8" hidden="false" customHeight="false" outlineLevel="0" collapsed="false">
      <c r="E77" s="28" t="n">
        <f aca="false">calc!$D$77</f>
        <v>17</v>
      </c>
      <c r="F77" s="28" t="n">
        <f aca="false">calc!$E$77</f>
        <v>3</v>
      </c>
      <c r="G77" s="7" t="n">
        <f aca="false">calc!$K$77</f>
        <v>76</v>
      </c>
      <c r="H77" s="20" t="n">
        <f aca="false">calc!$F$77</f>
        <v>27.0467354453443</v>
      </c>
      <c r="I77" s="21" t="n">
        <f aca="false">calc!$G$77</f>
        <v>27.0795779955353</v>
      </c>
      <c r="J77" s="21" t="n">
        <f aca="false">calc!$H$77</f>
        <v>229.853240214354</v>
      </c>
    </row>
    <row r="78" customFormat="false" ht="12.8" hidden="false" customHeight="false" outlineLevel="0" collapsed="false">
      <c r="E78" s="28" t="n">
        <f aca="false">calc!$D$78</f>
        <v>18</v>
      </c>
      <c r="F78" s="28" t="n">
        <f aca="false">calc!$E$78</f>
        <v>3</v>
      </c>
      <c r="G78" s="7" t="n">
        <f aca="false">calc!$K$78</f>
        <v>77</v>
      </c>
      <c r="H78" s="20" t="n">
        <f aca="false">calc!$F$78</f>
        <v>27.3552520825146</v>
      </c>
      <c r="I78" s="21" t="n">
        <f aca="false">calc!$G$78</f>
        <v>27.3876700871747</v>
      </c>
      <c r="J78" s="21" t="n">
        <f aca="false">calc!$H$78</f>
        <v>230.143038128124</v>
      </c>
    </row>
    <row r="79" customFormat="false" ht="12.8" hidden="false" customHeight="false" outlineLevel="0" collapsed="false">
      <c r="E79" s="28" t="n">
        <f aca="false">calc!$D$79</f>
        <v>19</v>
      </c>
      <c r="F79" s="28" t="n">
        <f aca="false">calc!$E$79</f>
        <v>3</v>
      </c>
      <c r="G79" s="7" t="n">
        <f aca="false">calc!$K$79</f>
        <v>78</v>
      </c>
      <c r="H79" s="20" t="n">
        <f aca="false">calc!$F$79</f>
        <v>27.6628047417322</v>
      </c>
      <c r="I79" s="21" t="n">
        <f aca="false">calc!$G$79</f>
        <v>27.6948079565507</v>
      </c>
      <c r="J79" s="21" t="n">
        <f aca="false">calc!$H$79</f>
        <v>230.435126198607</v>
      </c>
    </row>
    <row r="80" customFormat="false" ht="12.8" hidden="false" customHeight="false" outlineLevel="0" collapsed="false">
      <c r="E80" s="28" t="n">
        <f aca="false">calc!$D$80</f>
        <v>20</v>
      </c>
      <c r="F80" s="28" t="n">
        <f aca="false">calc!$E$80</f>
        <v>3</v>
      </c>
      <c r="G80" s="7" t="n">
        <f aca="false">calc!$K$80</f>
        <v>79</v>
      </c>
      <c r="H80" s="20" t="n">
        <f aca="false">calc!$F$80</f>
        <v>27.9693361705298</v>
      </c>
      <c r="I80" s="21" t="n">
        <f aca="false">calc!$G$80</f>
        <v>28.0009340790774</v>
      </c>
      <c r="J80" s="21" t="n">
        <f aca="false">calc!$H$80</f>
        <v>230.729387295047</v>
      </c>
    </row>
    <row r="81" customFormat="false" ht="12.8" hidden="false" customHeight="false" outlineLevel="0" collapsed="false">
      <c r="E81" s="28" t="n">
        <f aca="false">calc!$D$81</f>
        <v>21</v>
      </c>
      <c r="F81" s="28" t="n">
        <f aca="false">calc!$E$81</f>
        <v>3</v>
      </c>
      <c r="G81" s="7" t="n">
        <f aca="false">calc!$K$81</f>
        <v>80</v>
      </c>
      <c r="H81" s="20" t="n">
        <f aca="false">calc!$F$81</f>
        <v>28.2747905236299</v>
      </c>
      <c r="I81" s="21" t="n">
        <f aca="false">calc!$G$81</f>
        <v>28.3059923461261</v>
      </c>
      <c r="J81" s="21" t="n">
        <f aca="false">calc!$H$81</f>
        <v>231.025702578096</v>
      </c>
    </row>
    <row r="82" customFormat="false" ht="12.8" hidden="false" customHeight="false" outlineLevel="0" collapsed="false">
      <c r="E82" s="28" t="n">
        <f aca="false">calc!$D$82</f>
        <v>22</v>
      </c>
      <c r="F82" s="28" t="n">
        <f aca="false">calc!$E$82</f>
        <v>3</v>
      </c>
      <c r="G82" s="7" t="n">
        <f aca="false">calc!$K$82</f>
        <v>81</v>
      </c>
      <c r="H82" s="20" t="n">
        <f aca="false">calc!$F$82</f>
        <v>28.579113342753</v>
      </c>
      <c r="I82" s="21" t="n">
        <f aca="false">calc!$G$82</f>
        <v>28.6099280445795</v>
      </c>
      <c r="J82" s="21" t="n">
        <f aca="false">calc!$H$82</f>
        <v>231.323951532079</v>
      </c>
    </row>
    <row r="83" customFormat="false" ht="12.8" hidden="false" customHeight="false" outlineLevel="0" collapsed="false">
      <c r="E83" s="28" t="n">
        <f aca="false">calc!$D$83</f>
        <v>23</v>
      </c>
      <c r="F83" s="28" t="n">
        <f aca="false">calc!$E$83</f>
        <v>3</v>
      </c>
      <c r="G83" s="7" t="n">
        <f aca="false">calc!$K$83</f>
        <v>82</v>
      </c>
      <c r="H83" s="20" t="n">
        <f aca="false">calc!$F$83</f>
        <v>28.8822515370924</v>
      </c>
      <c r="I83" s="21" t="n">
        <f aca="false">calc!$G$83</f>
        <v>28.9126878370513</v>
      </c>
      <c r="J83" s="21" t="n">
        <f aca="false">calc!$H$83</f>
        <v>231.624011993694</v>
      </c>
    </row>
    <row r="84" customFormat="false" ht="12.8" hidden="false" customHeight="false" outlineLevel="0" collapsed="false">
      <c r="E84" s="28" t="n">
        <f aca="false">calc!$D$84</f>
        <v>24</v>
      </c>
      <c r="F84" s="28" t="n">
        <f aca="false">calc!$E$84</f>
        <v>3</v>
      </c>
      <c r="G84" s="7" t="n">
        <f aca="false">calc!$K$84</f>
        <v>83</v>
      </c>
      <c r="H84" s="20" t="n">
        <f aca="false">calc!$F$84</f>
        <v>29.1841533595413</v>
      </c>
      <c r="I84" s="21" t="n">
        <f aca="false">calc!$G$84</f>
        <v>29.2142197378684</v>
      </c>
      <c r="J84" s="21" t="n">
        <f aca="false">calc!$H$84</f>
        <v>231.925760186875</v>
      </c>
    </row>
    <row r="85" customFormat="false" ht="12.8" hidden="false" customHeight="false" outlineLevel="0" collapsed="false">
      <c r="E85" s="28" t="n">
        <f aca="false">calc!$D$85</f>
        <v>25</v>
      </c>
      <c r="F85" s="28" t="n">
        <f aca="false">calc!$E$85</f>
        <v>3</v>
      </c>
      <c r="G85" s="7" t="n">
        <f aca="false">calc!$K$85</f>
        <v>84</v>
      </c>
      <c r="H85" s="20" t="n">
        <f aca="false">calc!$F$85</f>
        <v>29.4847683836083</v>
      </c>
      <c r="I85" s="21" t="n">
        <f aca="false">calc!$G$85</f>
        <v>29.5144730897424</v>
      </c>
      <c r="J85" s="21" t="n">
        <f aca="false">calc!$H$85</f>
        <v>232.229070754218</v>
      </c>
    </row>
    <row r="86" customFormat="false" ht="12.8" hidden="false" customHeight="false" outlineLevel="0" collapsed="false">
      <c r="E86" s="28" t="n">
        <f aca="false">calc!$D$86</f>
        <v>26</v>
      </c>
      <c r="F86" s="28" t="n">
        <f aca="false">calc!$E$86</f>
        <v>3</v>
      </c>
      <c r="G86" s="7" t="n">
        <f aca="false">calc!$K$86</f>
        <v>85</v>
      </c>
      <c r="H86" s="20" t="n">
        <f aca="false">calc!$F$86</f>
        <v>29.7840474763607</v>
      </c>
      <c r="I86" s="21" t="n">
        <f aca="false">calc!$G$86</f>
        <v>29.8133985364778</v>
      </c>
      <c r="J86" s="21" t="n">
        <f aca="false">calc!$H$86</f>
        <v>232.533816794194</v>
      </c>
    </row>
    <row r="87" customFormat="false" ht="12.8" hidden="false" customHeight="false" outlineLevel="0" collapsed="false">
      <c r="E87" s="28" t="n">
        <f aca="false">calc!$D$87</f>
        <v>27</v>
      </c>
      <c r="F87" s="28" t="n">
        <f aca="false">calc!$E$87</f>
        <v>3</v>
      </c>
      <c r="G87" s="7" t="n">
        <f aca="false">calc!$K$87</f>
        <v>86</v>
      </c>
      <c r="H87" s="20" t="n">
        <f aca="false">calc!$F$87</f>
        <v>30.0819427708746</v>
      </c>
      <c r="I87" s="21" t="n">
        <f aca="false">calc!$G$87</f>
        <v>30.1109479951906</v>
      </c>
      <c r="J87" s="21" t="n">
        <f aca="false">calc!$H$87</f>
        <v>232.839869897376</v>
      </c>
    </row>
    <row r="88" customFormat="false" ht="12.8" hidden="false" customHeight="false" outlineLevel="0" collapsed="false">
      <c r="E88" s="28" t="n">
        <f aca="false">calc!$D$88</f>
        <v>28</v>
      </c>
      <c r="F88" s="28" t="n">
        <f aca="false">calc!$E$88</f>
        <v>3</v>
      </c>
      <c r="G88" s="7" t="n">
        <f aca="false">calc!$K$88</f>
        <v>87</v>
      </c>
      <c r="H88" s="20" t="n">
        <f aca="false">calc!$F$88</f>
        <v>30.3784076383047</v>
      </c>
      <c r="I88" s="21" t="n">
        <f aca="false">calc!$G$88</f>
        <v>30.4070746281523</v>
      </c>
      <c r="J88" s="21" t="n">
        <f aca="false">calc!$H$88</f>
        <v>233.147100181644</v>
      </c>
    </row>
    <row r="89" customFormat="false" ht="12.8" hidden="false" customHeight="false" outlineLevel="0" collapsed="false">
      <c r="E89" s="28" t="n">
        <f aca="false">calc!$D$89</f>
        <v>29</v>
      </c>
      <c r="F89" s="28" t="n">
        <f aca="false">calc!$E$89</f>
        <v>3</v>
      </c>
      <c r="G89" s="7" t="n">
        <f aca="false">calc!$K$89</f>
        <v>88</v>
      </c>
      <c r="H89" s="20" t="n">
        <f aca="false">calc!$F$89</f>
        <v>30.6733966562208</v>
      </c>
      <c r="I89" s="21" t="n">
        <f aca="false">calc!$G$89</f>
        <v>30.7017328109074</v>
      </c>
      <c r="J89" s="21" t="n">
        <f aca="false">calc!$H$89</f>
        <v>233.455376332928</v>
      </c>
    </row>
    <row r="90" customFormat="false" ht="12.8" hidden="false" customHeight="false" outlineLevel="0" collapsed="false">
      <c r="E90" s="28" t="n">
        <f aca="false">calc!$D$90</f>
        <v>30</v>
      </c>
      <c r="F90" s="28" t="n">
        <f aca="false">calc!$E$90</f>
        <v>3</v>
      </c>
      <c r="G90" s="7" t="n">
        <f aca="false">calc!$K$90</f>
        <v>89</v>
      </c>
      <c r="H90" s="20" t="n">
        <f aca="false">calc!$F$90</f>
        <v>30.9668655765571</v>
      </c>
      <c r="I90" s="21" t="n">
        <f aca="false">calc!$G$90</f>
        <v>30.9948781000106</v>
      </c>
      <c r="J90" s="21" t="n">
        <f aca="false">calc!$H$90</f>
        <v>233.764565645073</v>
      </c>
    </row>
    <row r="91" customFormat="false" ht="12.8" hidden="false" customHeight="false" outlineLevel="0" collapsed="false">
      <c r="E91" s="28" t="n">
        <f aca="false">calc!$D$91</f>
        <v>31</v>
      </c>
      <c r="F91" s="28" t="n">
        <f aca="false">calc!$E$91</f>
        <v>3</v>
      </c>
      <c r="G91" s="7" t="n">
        <f aca="false">calc!$K$91</f>
        <v>90</v>
      </c>
      <c r="H91" s="20" t="n">
        <f aca="false">calc!$F$91</f>
        <v>31.2587712918002</v>
      </c>
      <c r="I91" s="21" t="n">
        <f aca="false">calc!$G$91</f>
        <v>31.2864671990074</v>
      </c>
      <c r="J91" s="21" t="n">
        <f aca="false">calc!$H$91</f>
        <v>234.07453406163</v>
      </c>
    </row>
    <row r="92" customFormat="false" ht="12.8" hidden="false" customHeight="false" outlineLevel="0" collapsed="false">
      <c r="E92" s="28" t="n">
        <f aca="false">calc!$D$92</f>
        <v>1</v>
      </c>
      <c r="F92" s="28" t="n">
        <f aca="false">calc!$E$92</f>
        <v>4</v>
      </c>
      <c r="G92" s="7" t="n">
        <f aca="false">calc!$K$92</f>
        <v>91</v>
      </c>
      <c r="H92" s="20" t="n">
        <f aca="false">calc!$F$92</f>
        <v>31.5490717996415</v>
      </c>
      <c r="I92" s="21" t="n">
        <f aca="false">calc!$G$92</f>
        <v>31.5764579228868</v>
      </c>
      <c r="J92" s="21" t="n">
        <f aca="false">calc!$H$92</f>
        <v>234.385146219194</v>
      </c>
    </row>
    <row r="93" customFormat="false" ht="12.8" hidden="false" customHeight="false" outlineLevel="0" collapsed="false">
      <c r="E93" s="28" t="n">
        <f aca="false">calc!$D$93</f>
        <v>2</v>
      </c>
      <c r="F93" s="28" t="n">
        <f aca="false">calc!$E$93</f>
        <v>4</v>
      </c>
      <c r="G93" s="7" t="n">
        <f aca="false">calc!$K$93</f>
        <v>92</v>
      </c>
      <c r="H93" s="20" t="n">
        <f aca="false">calc!$F$93</f>
        <v>31.8377261661505</v>
      </c>
      <c r="I93" s="21" t="n">
        <f aca="false">calc!$G$93</f>
        <v>31.8648091610596</v>
      </c>
      <c r="J93" s="21" t="n">
        <f aca="false">calc!$H$93</f>
        <v>234.696265492309</v>
      </c>
    </row>
    <row r="94" customFormat="false" ht="12.8" hidden="false" customHeight="false" outlineLevel="0" collapsed="false">
      <c r="E94" s="28" t="n">
        <f aca="false">calc!$D$94</f>
        <v>3</v>
      </c>
      <c r="F94" s="28" t="n">
        <f aca="false">calc!$E$94</f>
        <v>4</v>
      </c>
      <c r="G94" s="7" t="n">
        <f aca="false">calc!$K$94</f>
        <v>93</v>
      </c>
      <c r="H94" s="20" t="n">
        <f aca="false">calc!$F$94</f>
        <v>32.1246944874989</v>
      </c>
      <c r="I94" s="21" t="n">
        <f aca="false">calc!$G$94</f>
        <v>32.1514808388957</v>
      </c>
      <c r="J94" s="21" t="n">
        <f aca="false">calc!$H$94</f>
        <v>235.007754039988</v>
      </c>
    </row>
    <row r="95" customFormat="false" ht="12.8" hidden="false" customHeight="false" outlineLevel="0" collapsed="false">
      <c r="E95" s="28" t="n">
        <f aca="false">calc!$D$95</f>
        <v>4</v>
      </c>
      <c r="F95" s="28" t="n">
        <f aca="false">calc!$E$95</f>
        <v>4</v>
      </c>
      <c r="G95" s="7" t="n">
        <f aca="false">calc!$K$95</f>
        <v>94</v>
      </c>
      <c r="H95" s="20" t="n">
        <f aca="false">calc!$F$95</f>
        <v>32.40993785024</v>
      </c>
      <c r="I95" s="21" t="n">
        <f aca="false">calc!$G$95</f>
        <v>32.4364338778212</v>
      </c>
      <c r="J95" s="21" t="n">
        <f aca="false">calc!$H$95</f>
        <v>235.319472853932</v>
      </c>
    </row>
    <row r="96" customFormat="false" ht="12.8" hidden="false" customHeight="false" outlineLevel="0" collapsed="false">
      <c r="E96" s="28" t="n">
        <f aca="false">calc!$D$96</f>
        <v>5</v>
      </c>
      <c r="F96" s="28" t="n">
        <f aca="false">calc!$E$96</f>
        <v>4</v>
      </c>
      <c r="G96" s="7" t="n">
        <f aca="false">calc!$K$96</f>
        <v>95</v>
      </c>
      <c r="H96" s="20" t="n">
        <f aca="false">calc!$F$96</f>
        <v>32.6934182902153</v>
      </c>
      <c r="I96" s="21" t="n">
        <f aca="false">calc!$G$96</f>
        <v>32.7196301540499</v>
      </c>
      <c r="J96" s="21" t="n">
        <f aca="false">calc!$H$96</f>
        <v>235.631281808451</v>
      </c>
    </row>
    <row r="97" customFormat="false" ht="12.8" hidden="false" customHeight="false" outlineLevel="0" collapsed="false">
      <c r="E97" s="28" t="n">
        <f aca="false">calc!$D$97</f>
        <v>6</v>
      </c>
      <c r="F97" s="28" t="n">
        <f aca="false">calc!$E$97</f>
        <v>4</v>
      </c>
      <c r="G97" s="7" t="n">
        <f aca="false">calc!$K$97</f>
        <v>96</v>
      </c>
      <c r="H97" s="20" t="n">
        <f aca="false">calc!$F$97</f>
        <v>32.9750987503494</v>
      </c>
      <c r="I97" s="21" t="n">
        <f aca="false">calc!$G$97</f>
        <v>33.0010324562083</v>
      </c>
      <c r="J97" s="21" t="n">
        <f aca="false">calc!$H$97</f>
        <v>235.943039711697</v>
      </c>
    </row>
    <row r="98" customFormat="false" ht="12.8" hidden="false" customHeight="false" outlineLevel="0" collapsed="false">
      <c r="E98" s="28" t="n">
        <f aca="false">calc!$D$98</f>
        <v>7</v>
      </c>
      <c r="F98" s="28" t="n">
        <f aca="false">calc!$E$98</f>
        <v>4</v>
      </c>
      <c r="G98" s="7" t="n">
        <f aca="false">calc!$K$98</f>
        <v>97</v>
      </c>
      <c r="H98" s="20" t="n">
        <f aca="false">calc!$F$98</f>
        <v>33.2549430356482</v>
      </c>
      <c r="I98" s="21" t="n">
        <f aca="false">calc!$G$98</f>
        <v>33.2806044401721</v>
      </c>
      <c r="J98" s="21" t="n">
        <f aca="false">calc!$H$98</f>
        <v>236.254604361512</v>
      </c>
    </row>
    <row r="99" customFormat="false" ht="12.8" hidden="false" customHeight="false" outlineLevel="0" collapsed="false">
      <c r="E99" s="28" t="n">
        <f aca="false">calc!$D$99</f>
        <v>8</v>
      </c>
      <c r="F99" s="28" t="n">
        <f aca="false">calc!$E$99</f>
        <v>4</v>
      </c>
      <c r="G99" s="7" t="n">
        <f aca="false">calc!$K$99</f>
        <v>98</v>
      </c>
      <c r="H99" s="20" t="n">
        <f aca="false">calc!$F$99</f>
        <v>33.5329157706457</v>
      </c>
      <c r="I99" s="21" t="n">
        <f aca="false">calc!$G$99</f>
        <v>33.5583105863523</v>
      </c>
      <c r="J99" s="21" t="n">
        <f aca="false">calc!$H$99</f>
        <v>236.565832596149</v>
      </c>
    </row>
    <row r="100" customFormat="false" ht="12.8" hidden="false" customHeight="false" outlineLevel="0" collapsed="false">
      <c r="E100" s="28" t="n">
        <f aca="false">calc!$D$100</f>
        <v>9</v>
      </c>
      <c r="F100" s="28" t="n">
        <f aca="false">calc!$E$100</f>
        <v>4</v>
      </c>
      <c r="G100" s="7" t="n">
        <f aca="false">calc!$K$100</f>
        <v>99</v>
      </c>
      <c r="H100" s="20" t="n">
        <f aca="false">calc!$F$100</f>
        <v>33.8089823506775</v>
      </c>
      <c r="I100" s="21" t="n">
        <f aca="false">calc!$G$100</f>
        <v>33.8341161508202</v>
      </c>
      <c r="J100" s="21" t="n">
        <f aca="false">calc!$H$100</f>
        <v>236.876580356224</v>
      </c>
    </row>
    <row r="101" customFormat="false" ht="12.8" hidden="false" customHeight="false" outlineLevel="0" collapsed="false">
      <c r="E101" s="28" t="n">
        <f aca="false">calc!$D$101</f>
        <v>10</v>
      </c>
      <c r="F101" s="28" t="n">
        <f aca="false">calc!$E$101</f>
        <v>4</v>
      </c>
      <c r="G101" s="7" t="n">
        <f aca="false">calc!$K$101</f>
        <v>100</v>
      </c>
      <c r="H101" s="20" t="n">
        <f aca="false">calc!$F$101</f>
        <v>34.0831088957005</v>
      </c>
      <c r="I101" s="21" t="n">
        <f aca="false">calc!$G$101</f>
        <v>34.1079871189792</v>
      </c>
      <c r="J101" s="21" t="n">
        <f aca="false">calc!$H$101</f>
        <v>237.186702741634</v>
      </c>
    </row>
    <row r="102" customFormat="false" ht="12.8" hidden="false" customHeight="false" outlineLevel="0" collapsed="false">
      <c r="E102" s="28" t="n">
        <f aca="false">calc!$D$102</f>
        <v>11</v>
      </c>
      <c r="F102" s="28" t="n">
        <f aca="false">calc!$E$102</f>
        <v>4</v>
      </c>
      <c r="G102" s="7" t="n">
        <f aca="false">calc!$K$102</f>
        <v>101</v>
      </c>
      <c r="H102" s="20" t="n">
        <f aca="false">calc!$F$102</f>
        <v>34.3552622017538</v>
      </c>
      <c r="I102" s="21" t="n">
        <f aca="false">calc!$G$102</f>
        <v>34.3798901568852</v>
      </c>
      <c r="J102" s="21" t="n">
        <f aca="false">calc!$H$102</f>
        <v>237.496054072823</v>
      </c>
    </row>
    <row r="103" customFormat="false" ht="12.8" hidden="false" customHeight="false" outlineLevel="0" collapsed="false">
      <c r="E103" s="28" t="n">
        <f aca="false">calc!$D$103</f>
        <v>12</v>
      </c>
      <c r="F103" s="28" t="n">
        <f aca="false">calc!$E$103</f>
        <v>4</v>
      </c>
      <c r="G103" s="7" t="n">
        <f aca="false">calc!$K$103</f>
        <v>102</v>
      </c>
      <c r="H103" s="20" t="n">
        <f aca="false">calc!$F$103</f>
        <v>34.6254096903606</v>
      </c>
      <c r="I103" s="21" t="n">
        <f aca="false">calc!$G$103</f>
        <v>34.6497925605142</v>
      </c>
      <c r="J103" s="21" t="n">
        <f aca="false">calc!$H$103</f>
        <v>237.804487955949</v>
      </c>
    </row>
    <row r="104" customFormat="false" ht="12.8" hidden="false" customHeight="false" outlineLevel="0" collapsed="false">
      <c r="E104" s="28" t="n">
        <f aca="false">calc!$D$104</f>
        <v>13</v>
      </c>
      <c r="F104" s="28" t="n">
        <f aca="false">calc!$E$104</f>
        <v>4</v>
      </c>
      <c r="G104" s="7" t="n">
        <f aca="false">calc!$K$104</f>
        <v>103</v>
      </c>
      <c r="H104" s="20" t="n">
        <f aca="false">calc!$F$104</f>
        <v>34.8935193591768</v>
      </c>
      <c r="I104" s="21" t="n">
        <f aca="false">calc!$G$104</f>
        <v>34.9176622062796</v>
      </c>
      <c r="J104" s="21" t="n">
        <f aca="false">calc!$H$104</f>
        <v>238.111857345977</v>
      </c>
    </row>
    <row r="105" customFormat="false" ht="12.8" hidden="false" customHeight="false" outlineLevel="0" collapsed="false">
      <c r="E105" s="28" t="n">
        <f aca="false">calc!$D$105</f>
        <v>14</v>
      </c>
      <c r="F105" s="28" t="n">
        <f aca="false">calc!$E$105</f>
        <v>4</v>
      </c>
      <c r="G105" s="7" t="n">
        <f aca="false">calc!$K$105</f>
        <v>104</v>
      </c>
      <c r="H105" s="20" t="n">
        <f aca="false">calc!$F$105</f>
        <v>35.1595597304668</v>
      </c>
      <c r="I105" s="21" t="n">
        <f aca="false">calc!$G$105</f>
        <v>35.1834674993829</v>
      </c>
      <c r="J105" s="21" t="n">
        <f aca="false">calc!$H$105</f>
        <v>238.418014614237</v>
      </c>
    </row>
    <row r="106" customFormat="false" ht="12.8" hidden="false" customHeight="false" outlineLevel="0" collapsed="false">
      <c r="E106" s="28" t="n">
        <f aca="false">calc!$D$106</f>
        <v>15</v>
      </c>
      <c r="F106" s="28" t="n">
        <f aca="false">calc!$E$106</f>
        <v>4</v>
      </c>
      <c r="G106" s="7" t="n">
        <f aca="false">calc!$K$106</f>
        <v>105</v>
      </c>
      <c r="H106" s="20" t="n">
        <f aca="false">calc!$F$106</f>
        <v>35.4234997974246</v>
      </c>
      <c r="I106" s="21" t="n">
        <f aca="false">calc!$G$106</f>
        <v>35.447177320016</v>
      </c>
      <c r="J106" s="21" t="n">
        <f aca="false">calc!$H$106</f>
        <v>238.722811620526</v>
      </c>
    </row>
    <row r="107" customFormat="false" ht="12.8" hidden="false" customHeight="false" outlineLevel="0" collapsed="false">
      <c r="E107" s="28" t="n">
        <f aca="false">calc!$D$107</f>
        <v>16</v>
      </c>
      <c r="F107" s="28" t="n">
        <f aca="false">calc!$E$107</f>
        <v>4</v>
      </c>
      <c r="G107" s="7" t="n">
        <f aca="false">calc!$K$107</f>
        <v>106</v>
      </c>
      <c r="H107" s="20" t="n">
        <f aca="false">calc!$F$107</f>
        <v>35.68530897223</v>
      </c>
      <c r="I107" s="21" t="n">
        <f aca="false">calc!$G$107</f>
        <v>35.7087609713011</v>
      </c>
      <c r="J107" s="21" t="n">
        <f aca="false">calc!$H$107</f>
        <v>239.02609978279</v>
      </c>
    </row>
    <row r="108" customFormat="false" ht="12.8" hidden="false" customHeight="false" outlineLevel="0" collapsed="false">
      <c r="E108" s="28" t="n">
        <f aca="false">calc!$D$108</f>
        <v>17</v>
      </c>
      <c r="F108" s="28" t="n">
        <f aca="false">calc!$E$108</f>
        <v>4</v>
      </c>
      <c r="G108" s="7" t="n">
        <f aca="false">calc!$K$108</f>
        <v>107</v>
      </c>
      <c r="H108" s="20" t="n">
        <f aca="false">calc!$F$108</f>
        <v>35.9449570308377</v>
      </c>
      <c r="I108" s="21" t="n">
        <f aca="false">calc!$G$108</f>
        <v>35.9681881239696</v>
      </c>
      <c r="J108" s="21" t="n">
        <f aca="false">calc!$H$108</f>
        <v>239.327730153777</v>
      </c>
    </row>
    <row r="109" customFormat="false" ht="12.8" hidden="false" customHeight="false" outlineLevel="0" collapsed="false">
      <c r="E109" s="28" t="n">
        <f aca="false">calc!$D$109</f>
        <v>18</v>
      </c>
      <c r="F109" s="28" t="n">
        <f aca="false">calc!$E$109</f>
        <v>4</v>
      </c>
      <c r="G109" s="7" t="n">
        <f aca="false">calc!$K$109</f>
        <v>108</v>
      </c>
      <c r="H109" s="20" t="n">
        <f aca="false">calc!$F$109</f>
        <v>36.2024140599293</v>
      </c>
      <c r="I109" s="21" t="n">
        <f aca="false">calc!$G$109</f>
        <v>36.2254287632071</v>
      </c>
      <c r="J109" s="21" t="n">
        <f aca="false">calc!$H$109</f>
        <v>239.627553494894</v>
      </c>
    </row>
    <row r="110" customFormat="false" ht="12.8" hidden="false" customHeight="false" outlineLevel="0" collapsed="false">
      <c r="E110" s="28" t="n">
        <f aca="false">calc!$D$110</f>
        <v>19</v>
      </c>
      <c r="F110" s="28" t="n">
        <f aca="false">calc!$E$110</f>
        <v>4</v>
      </c>
      <c r="G110" s="7" t="n">
        <f aca="false">calc!$K$110</f>
        <v>109</v>
      </c>
      <c r="H110" s="20" t="n">
        <f aca="false">calc!$F$110</f>
        <v>36.457650400472</v>
      </c>
      <c r="I110" s="21" t="n">
        <f aca="false">calc!$G$110</f>
        <v>36.4804531321113</v>
      </c>
      <c r="J110" s="21" t="n">
        <f aca="false">calc!$H$110</f>
        <v>239.925420357625</v>
      </c>
    </row>
    <row r="111" customFormat="false" ht="12.8" hidden="false" customHeight="false" outlineLevel="0" collapsed="false">
      <c r="E111" s="28" t="n">
        <f aca="false">calc!$D$111</f>
        <v>20</v>
      </c>
      <c r="F111" s="28" t="n">
        <f aca="false">calc!$E$111</f>
        <v>4</v>
      </c>
      <c r="G111" s="7" t="n">
        <f aca="false">calc!$K$111</f>
        <v>110</v>
      </c>
      <c r="H111" s="20" t="n">
        <f aca="false">calc!$F$111</f>
        <v>36.7106365933787</v>
      </c>
      <c r="I111" s="21" t="n">
        <f aca="false">calc!$G$111</f>
        <v>36.7332316772525</v>
      </c>
      <c r="J111" s="21" t="n">
        <f aca="false">calc!$H$111</f>
        <v>240.221181162713</v>
      </c>
    </row>
    <row r="112" customFormat="false" ht="12.8" hidden="false" customHeight="false" outlineLevel="0" collapsed="false">
      <c r="E112" s="28" t="n">
        <f aca="false">calc!$D$112</f>
        <v>21</v>
      </c>
      <c r="F112" s="28" t="n">
        <f aca="false">calc!$E$112</f>
        <v>4</v>
      </c>
      <c r="G112" s="7" t="n">
        <f aca="false">calc!$K$112</f>
        <v>111</v>
      </c>
      <c r="H112" s="20" t="n">
        <f aca="false">calc!$F$112</f>
        <v>36.9613433221854</v>
      </c>
      <c r="I112" s="21" t="n">
        <f aca="false">calc!$G$112</f>
        <v>36.9837349912591</v>
      </c>
      <c r="J112" s="21" t="n">
        <f aca="false">calc!$H$112</f>
        <v>240.514686286531</v>
      </c>
    </row>
    <row r="113" customFormat="false" ht="12.8" hidden="false" customHeight="false" outlineLevel="0" collapsed="false">
      <c r="E113" s="28" t="n">
        <f aca="false">calc!$D$113</f>
        <v>22</v>
      </c>
      <c r="F113" s="28" t="n">
        <f aca="false">calc!$E$113</f>
        <v>4</v>
      </c>
      <c r="G113" s="7" t="n">
        <f aca="false">calc!$K$113</f>
        <v>112</v>
      </c>
      <c r="H113" s="20" t="n">
        <f aca="false">calc!$F$113</f>
        <v>37.2097413567128</v>
      </c>
      <c r="I113" s="21" t="n">
        <f aca="false">calc!$G$113</f>
        <v>37.231933756389</v>
      </c>
      <c r="J113" s="21" t="n">
        <f aca="false">calc!$H$113</f>
        <v>240.805786147685</v>
      </c>
    </row>
    <row r="114" customFormat="false" ht="12.8" hidden="false" customHeight="false" outlineLevel="0" collapsed="false">
      <c r="E114" s="28" t="n">
        <f aca="false">calc!$D$114</f>
        <v>23</v>
      </c>
      <c r="F114" s="28" t="n">
        <f aca="false">calc!$E$114</f>
        <v>4</v>
      </c>
      <c r="G114" s="7" t="n">
        <f aca="false">calc!$K$114</f>
        <v>113</v>
      </c>
      <c r="H114" s="20" t="n">
        <f aca="false">calc!$F$114</f>
        <v>37.4558014978361</v>
      </c>
      <c r="I114" s="21" t="n">
        <f aca="false">calc!$G$114</f>
        <v>37.4777986892121</v>
      </c>
      <c r="J114" s="21" t="n">
        <f aca="false">calc!$H$114</f>
        <v>241.094331293881</v>
      </c>
    </row>
    <row r="115" customFormat="false" ht="12.8" hidden="false" customHeight="false" outlineLevel="0" collapsed="false">
      <c r="E115" s="28" t="n">
        <f aca="false">calc!$D$115</f>
        <v>24</v>
      </c>
      <c r="F115" s="28" t="n">
        <f aca="false">calc!$E$115</f>
        <v>4</v>
      </c>
      <c r="G115" s="7" t="n">
        <f aca="false">calc!$K$115</f>
        <v>114</v>
      </c>
      <c r="H115" s="20" t="n">
        <f aca="false">calc!$F$115</f>
        <v>37.6994945198015</v>
      </c>
      <c r="I115" s="21" t="n">
        <f aca="false">calc!$G$115</f>
        <v>37.7213004828449</v>
      </c>
      <c r="J115" s="21" t="n">
        <f aca="false">calc!$H$115</f>
        <v>241.380172495682</v>
      </c>
    </row>
    <row r="116" customFormat="false" ht="12.8" hidden="false" customHeight="false" outlineLevel="0" collapsed="false">
      <c r="E116" s="28" t="n">
        <f aca="false">calc!$D$116</f>
        <v>25</v>
      </c>
      <c r="F116" s="28" t="n">
        <f aca="false">calc!$E$116</f>
        <v>4</v>
      </c>
      <c r="G116" s="7" t="n">
        <f aca="false">calc!$K$116</f>
        <v>115</v>
      </c>
      <c r="H116" s="20" t="n">
        <f aca="false">calc!$F$116</f>
        <v>37.940791113589</v>
      </c>
      <c r="I116" s="21" t="n">
        <f aca="false">calc!$G$116</f>
        <v>37.9624097502342</v>
      </c>
      <c r="J116" s="21" t="n">
        <f aca="false">calc!$H$116</f>
        <v>241.663160841107</v>
      </c>
    </row>
    <row r="117" customFormat="false" ht="12.8" hidden="false" customHeight="false" outlineLevel="0" collapsed="false">
      <c r="E117" s="28" t="n">
        <f aca="false">calc!$D$117</f>
        <v>26</v>
      </c>
      <c r="F117" s="28" t="n">
        <f aca="false">calc!$E$117</f>
        <v>4</v>
      </c>
      <c r="G117" s="7" t="n">
        <f aca="false">calc!$K$117</f>
        <v>116</v>
      </c>
      <c r="H117" s="20" t="n">
        <f aca="false">calc!$F$117</f>
        <v>38.1796618316981</v>
      </c>
      <c r="I117" s="21" t="n">
        <f aca="false">calc!$G$117</f>
        <v>38.201096968866</v>
      </c>
      <c r="J117" s="21" t="n">
        <f aca="false">calc!$H$117</f>
        <v>241.943147830676</v>
      </c>
    </row>
    <row r="118" customFormat="false" ht="12.8" hidden="false" customHeight="false" outlineLevel="0" collapsed="false">
      <c r="E118" s="28" t="n">
        <f aca="false">calc!$D$118</f>
        <v>27</v>
      </c>
      <c r="F118" s="28" t="n">
        <f aca="false">calc!$E$118</f>
        <v>4</v>
      </c>
      <c r="G118" s="7" t="n">
        <f aca="false">calc!$K$118</f>
        <v>117</v>
      </c>
      <c r="H118" s="20" t="n">
        <f aca="false">calc!$F$118</f>
        <v>38.4160770292058</v>
      </c>
      <c r="I118" s="21" t="n">
        <f aca="false">calc!$G$118</f>
        <v>38.4373324217525</v>
      </c>
      <c r="J118" s="21" t="n">
        <f aca="false">calc!$H$118</f>
        <v>242.219985482285</v>
      </c>
    </row>
    <row r="119" customFormat="false" ht="12.8" hidden="false" customHeight="false" outlineLevel="0" collapsed="false">
      <c r="E119" s="28" t="n">
        <f aca="false">calc!$D$119</f>
        <v>28</v>
      </c>
      <c r="F119" s="28" t="n">
        <f aca="false">calc!$E$119</f>
        <v>4</v>
      </c>
      <c r="G119" s="7" t="n">
        <f aca="false">calc!$K$119</f>
        <v>118</v>
      </c>
      <c r="H119" s="20" t="n">
        <f aca="false">calc!$F$119</f>
        <v>38.6500068104238</v>
      </c>
      <c r="I119" s="21" t="n">
        <f aca="false">calc!$G$119</f>
        <v>38.6710861440175</v>
      </c>
      <c r="J119" s="21" t="n">
        <f aca="false">calc!$H$119</f>
        <v>242.493526429624</v>
      </c>
    </row>
    <row r="120" customFormat="false" ht="12.8" hidden="false" customHeight="false" outlineLevel="0" collapsed="false">
      <c r="E120" s="28" t="n">
        <f aca="false">calc!$D$120</f>
        <v>29</v>
      </c>
      <c r="F120" s="28" t="n">
        <f aca="false">calc!$E$120</f>
        <v>4</v>
      </c>
      <c r="G120" s="7" t="n">
        <f aca="false">calc!$K$120</f>
        <v>119</v>
      </c>
      <c r="H120" s="20" t="n">
        <f aca="false">calc!$F$120</f>
        <v>38.8814209720685</v>
      </c>
      <c r="I120" s="21" t="n">
        <f aca="false">calc!$G$120</f>
        <v>38.9023278660004</v>
      </c>
      <c r="J120" s="21" t="n">
        <f aca="false">calc!$H$120</f>
        <v>242.763624030518</v>
      </c>
    </row>
    <row r="121" customFormat="false" ht="12.8" hidden="false" customHeight="false" outlineLevel="0" collapsed="false">
      <c r="E121" s="28" t="n">
        <f aca="false">calc!$D$121</f>
        <v>30</v>
      </c>
      <c r="F121" s="28" t="n">
        <f aca="false">calc!$E$121</f>
        <v>4</v>
      </c>
      <c r="G121" s="7" t="n">
        <f aca="false">calc!$K$121</f>
        <v>120</v>
      </c>
      <c r="H121" s="20" t="n">
        <f aca="false">calc!$F$121</f>
        <v>39.1102889483182</v>
      </c>
      <c r="I121" s="21" t="n">
        <f aca="false">calc!$G$121</f>
        <v>39.1310269582498</v>
      </c>
      <c r="J121" s="21" t="n">
        <f aca="false">calc!$H$121</f>
        <v>243.030132475916</v>
      </c>
    </row>
    <row r="122" customFormat="false" ht="12.8" hidden="false" customHeight="false" outlineLevel="0" collapsed="false">
      <c r="E122" s="28" t="n">
        <f aca="false">calc!$D$122</f>
        <v>1</v>
      </c>
      <c r="F122" s="28" t="n">
        <f aca="false">calc!$E$122</f>
        <v>5</v>
      </c>
      <c r="G122" s="7" t="n">
        <f aca="false">calc!$K$122</f>
        <v>121</v>
      </c>
      <c r="H122" s="20" t="n">
        <f aca="false">calc!$F$122</f>
        <v>39.3365797579173</v>
      </c>
      <c r="I122" s="21" t="n">
        <f aca="false">calc!$G$122</f>
        <v>39.3571523785641</v>
      </c>
      <c r="J122" s="21" t="n">
        <f aca="false">calc!$H$122</f>
        <v>243.292906899555</v>
      </c>
    </row>
    <row r="123" customFormat="false" ht="12.8" hidden="false" customHeight="false" outlineLevel="0" collapsed="false">
      <c r="E123" s="28" t="n">
        <f aca="false">calc!$D$123</f>
        <v>2</v>
      </c>
      <c r="F123" s="28" t="n">
        <f aca="false">calc!$E$123</f>
        <v>5</v>
      </c>
      <c r="G123" s="7" t="n">
        <f aca="false">calc!$K$123</f>
        <v>122</v>
      </c>
      <c r="H123" s="20" t="n">
        <f aca="false">calc!$F$123</f>
        <v>39.5602619481082</v>
      </c>
      <c r="I123" s="21" t="n">
        <f aca="false">calc!$G$123</f>
        <v>39.580672615867</v>
      </c>
      <c r="J123" s="21" t="n">
        <f aca="false">calc!$H$123</f>
        <v>243.551803497697</v>
      </c>
    </row>
    <row r="124" customFormat="false" ht="12.8" hidden="false" customHeight="false" outlineLevel="0" collapsed="false">
      <c r="E124" s="28" t="n">
        <f aca="false">calc!$D$124</f>
        <v>3</v>
      </c>
      <c r="F124" s="28" t="n">
        <f aca="false">calc!$E$124</f>
        <v>5</v>
      </c>
      <c r="G124" s="7" t="n">
        <f aca="false">calc!$K$124</f>
        <v>123</v>
      </c>
      <c r="H124" s="20" t="n">
        <f aca="false">calc!$F$124</f>
        <v>39.7813035448792</v>
      </c>
      <c r="I124" s="21" t="n">
        <f aca="false">calc!$G$124</f>
        <v>39.8015556403965</v>
      </c>
      <c r="J124" s="21" t="n">
        <f aca="false">calc!$H$124</f>
        <v>243.806679642603</v>
      </c>
    </row>
    <row r="125" customFormat="false" ht="12.8" hidden="false" customHeight="false" outlineLevel="0" collapsed="false">
      <c r="E125" s="28" t="n">
        <f aca="false">calc!$D$125</f>
        <v>4</v>
      </c>
      <c r="F125" s="28" t="n">
        <f aca="false">calc!$E$125</f>
        <v>5</v>
      </c>
      <c r="G125" s="7" t="n">
        <f aca="false">calc!$K$125</f>
        <v>124</v>
      </c>
      <c r="H125" s="20" t="n">
        <f aca="false">calc!$F$125</f>
        <v>39.9996720003142</v>
      </c>
      <c r="I125" s="21" t="n">
        <f aca="false">calc!$G$125</f>
        <v>40.0197688510012</v>
      </c>
      <c r="J125" s="21" t="n">
        <f aca="false">calc!$H$125</f>
        <v>244.057394006148</v>
      </c>
    </row>
    <row r="126" customFormat="false" ht="12.8" hidden="false" customHeight="false" outlineLevel="0" collapsed="false">
      <c r="E126" s="28" t="n">
        <f aca="false">calc!$D$126</f>
        <v>5</v>
      </c>
      <c r="F126" s="28" t="n">
        <f aca="false">calc!$E$126</f>
        <v>5</v>
      </c>
      <c r="G126" s="7" t="n">
        <f aca="false">calc!$K$126</f>
        <v>125</v>
      </c>
      <c r="H126" s="20" t="n">
        <f aca="false">calc!$F$126</f>
        <v>40.2153341427875</v>
      </c>
      <c r="I126" s="21" t="n">
        <f aca="false">calc!$G$126</f>
        <v>40.2352790252815</v>
      </c>
      <c r="J126" s="21" t="n">
        <f aca="false">calc!$H$126</f>
        <v>244.303806683774</v>
      </c>
    </row>
    <row r="127" customFormat="false" ht="12.8" hidden="false" customHeight="false" outlineLevel="0" collapsed="false">
      <c r="E127" s="28" t="n">
        <f aca="false">calc!$D$127</f>
        <v>6</v>
      </c>
      <c r="F127" s="28" t="n">
        <f aca="false">calc!$E$127</f>
        <v>5</v>
      </c>
      <c r="G127" s="7" t="n">
        <f aca="false">calc!$K$127</f>
        <v>126</v>
      </c>
      <c r="H127" s="20" t="n">
        <f aca="false">calc!$F$127</f>
        <v>40.4282561282914</v>
      </c>
      <c r="I127" s="21" t="n">
        <f aca="false">calc!$G$127</f>
        <v>40.4480522708684</v>
      </c>
      <c r="J127" s="21" t="n">
        <f aca="false">calc!$H$127</f>
        <v>244.545779322077</v>
      </c>
    </row>
    <row r="128" customFormat="false" ht="12.8" hidden="false" customHeight="false" outlineLevel="0" collapsed="false">
      <c r="E128" s="28" t="n">
        <f aca="false">calc!$D$128</f>
        <v>7</v>
      </c>
      <c r="F128" s="28" t="n">
        <f aca="false">calc!$E$128</f>
        <v>5</v>
      </c>
      <c r="G128" s="7" t="n">
        <f aca="false">calc!$K$128</f>
        <v>127</v>
      </c>
      <c r="H128" s="20" t="n">
        <f aca="false">calc!$F$128</f>
        <v>40.6384033933069</v>
      </c>
      <c r="I128" s="21" t="n">
        <f aca="false">calc!$G$128</f>
        <v>40.6580539782443</v>
      </c>
      <c r="J128" s="21" t="n">
        <f aca="false">calc!$H$128</f>
        <v>244.783175249555</v>
      </c>
    </row>
    <row r="129" customFormat="false" ht="12.8" hidden="false" customHeight="false" outlineLevel="0" collapsed="false">
      <c r="E129" s="28" t="n">
        <f aca="false">calc!$D$129</f>
        <v>8</v>
      </c>
      <c r="F129" s="28" t="n">
        <f aca="false">calc!$E$129</f>
        <v>5</v>
      </c>
      <c r="G129" s="7" t="n">
        <f aca="false">calc!$K$129</f>
        <v>128</v>
      </c>
      <c r="H129" s="20" t="n">
        <f aca="false">calc!$F$129</f>
        <v>40.8457406093429</v>
      </c>
      <c r="I129" s="21" t="n">
        <f aca="false">calc!$G$129</f>
        <v>40.8652487752358</v>
      </c>
      <c r="J129" s="21" t="n">
        <f aca="false">calc!$H$129</f>
        <v>245.015859610542</v>
      </c>
    </row>
    <row r="130" customFormat="false" ht="12.8" hidden="false" customHeight="false" outlineLevel="0" collapsed="false">
      <c r="E130" s="28" t="n">
        <f aca="false">calc!$D$130</f>
        <v>9</v>
      </c>
      <c r="F130" s="28" t="n">
        <f aca="false">calc!$E$130</f>
        <v>5</v>
      </c>
      <c r="G130" s="7" t="n">
        <f aca="false">calc!$K$130</f>
        <v>129</v>
      </c>
      <c r="H130" s="20" t="n">
        <f aca="false">calc!$F$130</f>
        <v>41.0502316393459</v>
      </c>
      <c r="I130" s="21" t="n">
        <f aca="false">calc!$G$130</f>
        <v>41.0696004833785</v>
      </c>
      <c r="J130" s="21" t="n">
        <f aca="false">calc!$H$130</f>
        <v>245.243699502279</v>
      </c>
    </row>
    <row r="131" customFormat="false" ht="12.8" hidden="false" customHeight="false" outlineLevel="0" collapsed="false">
      <c r="E131" s="28" t="n">
        <f aca="false">calc!$D$131</f>
        <v>10</v>
      </c>
      <c r="F131" s="28" t="n">
        <f aca="false">calc!$E$131</f>
        <v>5</v>
      </c>
      <c r="G131" s="7" t="n">
        <f aca="false">calc!$K$131</f>
        <v>130</v>
      </c>
      <c r="H131" s="20" t="n">
        <f aca="false">calc!$F$131</f>
        <v>41.2518394960869</v>
      </c>
      <c r="I131" s="21" t="n">
        <f aca="false">calc!$G$131</f>
        <v>41.27107207626</v>
      </c>
      <c r="J131" s="21" t="n">
        <f aca="false">calc!$H$131</f>
        <v>245.466564115123</v>
      </c>
    </row>
    <row r="132" customFormat="false" ht="12.8" hidden="false" customHeight="false" outlineLevel="0" collapsed="false">
      <c r="E132" s="28" t="n">
        <f aca="false">calc!$D$132</f>
        <v>11</v>
      </c>
      <c r="F132" s="28" t="n">
        <f aca="false">calc!$E$132</f>
        <v>5</v>
      </c>
      <c r="G132" s="7" t="n">
        <f aca="false">calc!$K$132</f>
        <v>131</v>
      </c>
      <c r="H132" s="20" t="n">
        <f aca="false">calc!$F$132</f>
        <v>41.4505263026956</v>
      </c>
      <c r="I132" s="21" t="n">
        <f aca="false">calc!$G$132</f>
        <v>41.4696256400121</v>
      </c>
      <c r="J132" s="21" t="n">
        <f aca="false">calc!$H$132</f>
        <v>245.684324875864</v>
      </c>
    </row>
    <row r="133" customFormat="false" ht="12.8" hidden="false" customHeight="false" outlineLevel="0" collapsed="false">
      <c r="E133" s="28" t="n">
        <f aca="false">calc!$D$133</f>
        <v>12</v>
      </c>
      <c r="F133" s="28" t="n">
        <f aca="false">calc!$E$133</f>
        <v>5</v>
      </c>
      <c r="G133" s="7" t="n">
        <f aca="false">calc!$K$133</f>
        <v>132</v>
      </c>
      <c r="H133" s="20" t="n">
        <f aca="false">calc!$F$133</f>
        <v>41.6462532555366</v>
      </c>
      <c r="I133" s="21" t="n">
        <f aca="false">calc!$G$133</f>
        <v>41.6652223361459</v>
      </c>
      <c r="J133" s="21" t="n">
        <f aca="false">calc!$H$133</f>
        <v>245.896855594047</v>
      </c>
    </row>
    <row r="134" customFormat="false" ht="12.8" hidden="false" customHeight="false" outlineLevel="0" collapsed="false">
      <c r="E134" s="28" t="n">
        <f aca="false">calc!$D$134</f>
        <v>13</v>
      </c>
      <c r="F134" s="28" t="n">
        <f aca="false">calc!$E$134</f>
        <v>5</v>
      </c>
      <c r="G134" s="7" t="n">
        <f aca="false">calc!$K$134</f>
        <v>133</v>
      </c>
      <c r="H134" s="20" t="n">
        <f aca="false">calc!$F$134</f>
        <v>41.8389805895155</v>
      </c>
      <c r="I134" s="21" t="n">
        <f aca="false">calc!$G$134</f>
        <v>41.8578223668188</v>
      </c>
      <c r="J134" s="21" t="n">
        <f aca="false">calc!$H$134</f>
        <v>246.104032611293</v>
      </c>
    </row>
    <row r="135" customFormat="false" ht="12.8" hidden="false" customHeight="false" outlineLevel="0" collapsed="false">
      <c r="E135" s="28" t="n">
        <f aca="false">calc!$D$135</f>
        <v>14</v>
      </c>
      <c r="F135" s="28" t="n">
        <f aca="false">calc!$E$135</f>
        <v>5</v>
      </c>
      <c r="G135" s="7" t="n">
        <f aca="false">calc!$K$135</f>
        <v>134</v>
      </c>
      <c r="H135" s="20" t="n">
        <f aca="false">calc!$F$135</f>
        <v>42.0286675460492</v>
      </c>
      <c r="I135" s="21" t="n">
        <f aca="false">calc!$G$135</f>
        <v>42.0473849427661</v>
      </c>
      <c r="J135" s="21" t="n">
        <f aca="false">calc!$H$135</f>
        <v>246.305734953481</v>
      </c>
    </row>
    <row r="136" customFormat="false" ht="12.8" hidden="false" customHeight="false" outlineLevel="0" collapsed="false">
      <c r="E136" s="28" t="n">
        <f aca="false">calc!$D$136</f>
        <v>15</v>
      </c>
      <c r="F136" s="28" t="n">
        <f aca="false">calc!$E$136</f>
        <v>5</v>
      </c>
      <c r="G136" s="7" t="n">
        <f aca="false">calc!$K$136</f>
        <v>135</v>
      </c>
      <c r="H136" s="20" t="n">
        <f aca="false">calc!$F$136</f>
        <v>42.2152723438242</v>
      </c>
      <c r="I136" s="21" t="n">
        <f aca="false">calc!$G$136</f>
        <v>42.2338682540218</v>
      </c>
      <c r="J136" s="21" t="n">
        <f aca="false">calc!$H$136</f>
        <v>246.501844485696</v>
      </c>
    </row>
    <row r="137" customFormat="false" ht="12.8" hidden="false" customHeight="false" outlineLevel="0" collapsed="false">
      <c r="E137" s="28" t="n">
        <f aca="false">calc!$D$137</f>
        <v>16</v>
      </c>
      <c r="F137" s="28" t="n">
        <f aca="false">calc!$E$137</f>
        <v>5</v>
      </c>
      <c r="G137" s="7" t="n">
        <f aca="false">calc!$K$137</f>
        <v>136</v>
      </c>
      <c r="H137" s="20" t="n">
        <f aca="false">calc!$F$137</f>
        <v>42.3987521524924</v>
      </c>
      <c r="I137" s="21" t="n">
        <f aca="false">calc!$G$137</f>
        <v>42.4172294435786</v>
      </c>
      <c r="J137" s="21" t="n">
        <f aca="false">calc!$H$137</f>
        <v>246.692246069834</v>
      </c>
    </row>
    <row r="138" customFormat="false" ht="12.8" hidden="false" customHeight="false" outlineLevel="0" collapsed="false">
      <c r="E138" s="28" t="n">
        <f aca="false">calc!$D$138</f>
        <v>17</v>
      </c>
      <c r="F138" s="28" t="n">
        <f aca="false">calc!$E$138</f>
        <v>5</v>
      </c>
      <c r="G138" s="7" t="n">
        <f aca="false">calc!$K$138</f>
        <v>137</v>
      </c>
      <c r="H138" s="20" t="n">
        <f aca="false">calc!$F$138</f>
        <v>42.5790630695157</v>
      </c>
      <c r="I138" s="21" t="n">
        <f aca="false">calc!$G$138</f>
        <v>42.5974245841957</v>
      </c>
      <c r="J138" s="21" t="n">
        <f aca="false">calc!$H$138</f>
        <v>246.876827724662</v>
      </c>
    </row>
    <row r="139" customFormat="false" ht="12.8" hidden="false" customHeight="false" outlineLevel="0" collapsed="false">
      <c r="E139" s="28" t="n">
        <f aca="false">calc!$D$139</f>
        <v>18</v>
      </c>
      <c r="F139" s="28" t="n">
        <f aca="false">calc!$E$139</f>
        <v>5</v>
      </c>
      <c r="G139" s="7" t="n">
        <f aca="false">calc!$K$139</f>
        <v>138</v>
      </c>
      <c r="H139" s="20" t="n">
        <f aca="false">calc!$F$139</f>
        <v>42.7561601002695</v>
      </c>
      <c r="I139" s="21" t="n">
        <f aca="false">calc!$G$139</f>
        <v>42.7744086584692</v>
      </c>
      <c r="J139" s="21" t="n">
        <f aca="false">calc!$H$139</f>
        <v>247.055480788199</v>
      </c>
    </row>
    <row r="140" customFormat="false" ht="12.8" hidden="false" customHeight="false" outlineLevel="0" collapsed="false">
      <c r="E140" s="28" t="n">
        <f aca="false">calc!$D$140</f>
        <v>19</v>
      </c>
      <c r="F140" s="28" t="n">
        <f aca="false">calc!$E$140</f>
        <v>5</v>
      </c>
      <c r="G140" s="35" t="n">
        <f aca="false">calc!$K$140</f>
        <v>139</v>
      </c>
      <c r="H140" s="20" t="n">
        <f aca="false">calc!$F$140</f>
        <v>42.9299971415839</v>
      </c>
      <c r="I140" s="21" t="n">
        <f aca="false">calc!$G$140</f>
        <v>42.9481355423381</v>
      </c>
      <c r="J140" s="21" t="n">
        <f aca="false">calc!$H$140</f>
        <v>247.228100082201</v>
      </c>
    </row>
    <row r="141" customFormat="false" ht="12.8" hidden="false" customHeight="false" outlineLevel="0" collapsed="false">
      <c r="E141" s="28" t="n">
        <f aca="false">calc!$D$141</f>
        <v>20</v>
      </c>
      <c r="F141" s="28" t="n">
        <f aca="false">calc!$E$141</f>
        <v>5</v>
      </c>
      <c r="G141" s="7" t="n">
        <f aca="false">calc!$K$141</f>
        <v>140</v>
      </c>
      <c r="H141" s="20" t="n">
        <f aca="false">calc!$F$141</f>
        <v>43.1005269689032</v>
      </c>
      <c r="I141" s="21" t="n">
        <f aca="false">calc!$G$141</f>
        <v>43.1185579922108</v>
      </c>
      <c r="J141" s="21" t="n">
        <f aca="false">calc!$H$141</f>
        <v>247.394584078476</v>
      </c>
    </row>
    <row r="142" customFormat="false" ht="12.8" hidden="false" customHeight="false" outlineLevel="0" collapsed="false">
      <c r="E142" s="28" t="n">
        <f aca="false">calc!$D$142</f>
        <v>21</v>
      </c>
      <c r="F142" s="28" t="n">
        <f aca="false">calc!$E$142</f>
        <v>5</v>
      </c>
      <c r="G142" s="7" t="n">
        <f aca="false">calc!$K$142</f>
        <v>141</v>
      </c>
      <c r="H142" s="20" t="n">
        <f aca="false">calc!$F$142</f>
        <v>43.2677012271732</v>
      </c>
      <c r="I142" s="21" t="n">
        <f aca="false">calc!$G$142</f>
        <v>43.2856276358196</v>
      </c>
      <c r="J142" s="21" t="n">
        <f aca="false">calc!$H$142</f>
        <v>247.554835066827</v>
      </c>
    </row>
    <row r="143" customFormat="false" ht="12.8" hidden="false" customHeight="false" outlineLevel="0" collapsed="false">
      <c r="E143" s="28" t="n">
        <f aca="false">calc!$D$143</f>
        <v>22</v>
      </c>
      <c r="F143" s="28" t="n">
        <f aca="false">calc!$E$143</f>
        <v>5</v>
      </c>
      <c r="G143" s="7" t="n">
        <f aca="false">calc!$K$143</f>
        <v>142</v>
      </c>
      <c r="H143" s="20" t="n">
        <f aca="false">calc!$F$143</f>
        <v>43.4314704256568</v>
      </c>
      <c r="I143" s="21" t="n">
        <f aca="false">calc!$G$143</f>
        <v>43.4492949670037</v>
      </c>
      <c r="J143" s="21" t="n">
        <f aca="false">calc!$H$143</f>
        <v>247.708759324271</v>
      </c>
    </row>
    <row r="144" customFormat="false" ht="12.8" hidden="false" customHeight="false" outlineLevel="0" collapsed="false">
      <c r="E144" s="28" t="n">
        <f aca="false">calc!$D$144</f>
        <v>23</v>
      </c>
      <c r="F144" s="28" t="n">
        <f aca="false">calc!$E$144</f>
        <v>5</v>
      </c>
      <c r="G144" s="7" t="n">
        <f aca="false">calc!$K$144</f>
        <v>143</v>
      </c>
      <c r="H144" s="20" t="n">
        <f aca="false">calc!$F$144</f>
        <v>43.591783936782</v>
      </c>
      <c r="I144" s="21" t="n">
        <f aca="false">calc!$G$144</f>
        <v>43.6095093445256</v>
      </c>
      <c r="J144" s="21" t="n">
        <f aca="false">calc!$H$144</f>
        <v>247.856267285237</v>
      </c>
    </row>
    <row r="145" customFormat="false" ht="12.8" hidden="false" customHeight="false" outlineLevel="0" collapsed="false">
      <c r="E145" s="28" t="n">
        <f aca="false">calc!$D$145</f>
        <v>24</v>
      </c>
      <c r="F145" s="28" t="n">
        <f aca="false">calc!$E$145</f>
        <v>5</v>
      </c>
      <c r="G145" s="7" t="n">
        <f aca="false">calc!$K$145</f>
        <v>144</v>
      </c>
      <c r="H145" s="20" t="n">
        <f aca="false">calc!$F$145</f>
        <v>43.7485899991947</v>
      </c>
      <c r="I145" s="21" t="n">
        <f aca="false">calc!$G$145</f>
        <v>43.7662189950919</v>
      </c>
      <c r="J145" s="21" t="n">
        <f aca="false">calc!$H$145</f>
        <v>247.997273712371</v>
      </c>
    </row>
    <row r="146" customFormat="false" ht="12.8" hidden="false" customHeight="false" outlineLevel="0" collapsed="false">
      <c r="E146" s="28" t="n">
        <f aca="false">calc!$D$146</f>
        <v>25</v>
      </c>
      <c r="F146" s="28" t="n">
        <f aca="false">calc!$E$146</f>
        <v>5</v>
      </c>
      <c r="G146" s="7" t="n">
        <f aca="false">calc!$K$146</f>
        <v>145</v>
      </c>
      <c r="H146" s="20" t="n">
        <f aca="false">calc!$F$146</f>
        <v>43.9018357248822</v>
      </c>
      <c r="I146" s="21" t="n">
        <f aca="false">calc!$G$146</f>
        <v>43.919371020446</v>
      </c>
      <c r="J146" s="21" t="n">
        <f aca="false">calc!$H$146</f>
        <v>248.131697867977</v>
      </c>
    </row>
    <row r="147" customFormat="false" ht="12.8" hidden="false" customHeight="false" outlineLevel="0" collapsed="false">
      <c r="E147" s="28" t="n">
        <f aca="false">calc!$D$147</f>
        <v>26</v>
      </c>
      <c r="F147" s="28" t="n">
        <f aca="false">calc!$E$147</f>
        <v>5</v>
      </c>
      <c r="G147" s="7" t="n">
        <f aca="false">calc!$K$147</f>
        <v>146</v>
      </c>
      <c r="H147" s="20" t="n">
        <f aca="false">calc!$F$147</f>
        <v>44.0514671123868</v>
      </c>
      <c r="I147" s="21" t="n">
        <f aca="false">calc!$G$147</f>
        <v>44.0689114105495</v>
      </c>
      <c r="J147" s="21" t="n">
        <f aca="false">calc!$H$147</f>
        <v>248.259463682494</v>
      </c>
    </row>
    <row r="148" customFormat="false" ht="12.8" hidden="false" customHeight="false" outlineLevel="0" collapsed="false">
      <c r="E148" s="28" t="n">
        <f aca="false">calc!$D$148</f>
        <v>27</v>
      </c>
      <c r="F148" s="28" t="n">
        <f aca="false">calc!$E$148</f>
        <v>5</v>
      </c>
      <c r="G148" s="7" t="n">
        <f aca="false">calc!$K$148</f>
        <v>147</v>
      </c>
      <c r="H148" s="20" t="n">
        <f aca="false">calc!$F$148</f>
        <v>44.1974290604899</v>
      </c>
      <c r="I148" s="21" t="n">
        <f aca="false">calc!$G$148</f>
        <v>44.2147850572374</v>
      </c>
      <c r="J148" s="21" t="n">
        <f aca="false">calc!$H$148</f>
        <v>248.38049992916</v>
      </c>
    </row>
    <row r="149" customFormat="false" ht="12.8" hidden="false" customHeight="false" outlineLevel="0" collapsed="false">
      <c r="E149" s="28" t="n">
        <f aca="false">calc!$D$149</f>
        <v>28</v>
      </c>
      <c r="F149" s="28" t="n">
        <f aca="false">calc!$E$149</f>
        <v>5</v>
      </c>
      <c r="G149" s="7" t="n">
        <f aca="false">calc!$K$149</f>
        <v>148</v>
      </c>
      <c r="H149" s="20" t="n">
        <f aca="false">calc!$F$149</f>
        <v>44.3396653921111</v>
      </c>
      <c r="I149" s="21" t="n">
        <f aca="false">calc!$G$149</f>
        <v>44.3569357780841</v>
      </c>
      <c r="J149" s="21" t="n">
        <f aca="false">calc!$H$149</f>
        <v>248.494740388225</v>
      </c>
    </row>
    <row r="150" customFormat="false" ht="12.8" hidden="false" customHeight="false" outlineLevel="0" collapsed="false">
      <c r="E150" s="28" t="n">
        <f aca="false">calc!$D$150</f>
        <v>29</v>
      </c>
      <c r="F150" s="28" t="n">
        <f aca="false">calc!$E$150</f>
        <v>5</v>
      </c>
      <c r="G150" s="7" t="n">
        <f aca="false">calc!$K$150</f>
        <v>149</v>
      </c>
      <c r="H150" s="20" t="n">
        <f aca="false">calc!$F$150</f>
        <v>44.4781188788616</v>
      </c>
      <c r="I150" s="21" t="n">
        <f aca="false">calc!$G$150</f>
        <v>44.4953063409276</v>
      </c>
      <c r="J150" s="21" t="n">
        <f aca="false">calc!$H$150</f>
        <v>248.602124016329</v>
      </c>
    </row>
    <row r="151" customFormat="false" ht="12.8" hidden="false" customHeight="false" outlineLevel="0" collapsed="false">
      <c r="E151" s="28" t="n">
        <f aca="false">calc!$D$151</f>
        <v>30</v>
      </c>
      <c r="F151" s="28" t="n">
        <f aca="false">calc!$E$151</f>
        <v>5</v>
      </c>
      <c r="G151" s="7" t="n">
        <f aca="false">calc!$K$151</f>
        <v>150</v>
      </c>
      <c r="H151" s="20" t="n">
        <f aca="false">calc!$F$151</f>
        <v>44.6127312718916</v>
      </c>
      <c r="I151" s="21" t="n">
        <f aca="false">calc!$G$151</f>
        <v>44.6298384946859</v>
      </c>
      <c r="J151" s="21" t="n">
        <f aca="false">calc!$H$151</f>
        <v>248.702595111193</v>
      </c>
    </row>
    <row r="152" customFormat="false" ht="12.8" hidden="false" customHeight="false" outlineLevel="0" collapsed="false">
      <c r="E152" s="28" t="n">
        <f aca="false">calc!$D$152</f>
        <v>31</v>
      </c>
      <c r="F152" s="28" t="n">
        <f aca="false">calc!$E$152</f>
        <v>5</v>
      </c>
      <c r="G152" s="7" t="n">
        <f aca="false">calc!$K$152</f>
        <v>151</v>
      </c>
      <c r="H152" s="20" t="n">
        <f aca="false">calc!$F$152</f>
        <v>44.7434433390949</v>
      </c>
      <c r="I152" s="21" t="n">
        <f aca="false">calc!$G$152</f>
        <v>44.7604730065299</v>
      </c>
      <c r="J152" s="21" t="n">
        <f aca="false">calc!$H$152</f>
        <v>248.796103471029</v>
      </c>
    </row>
    <row r="153" customFormat="false" ht="12.8" hidden="false" customHeight="false" outlineLevel="0" collapsed="false">
      <c r="E153" s="28" t="n">
        <f aca="false">calc!$D$153</f>
        <v>1</v>
      </c>
      <c r="F153" s="28" t="n">
        <f aca="false">calc!$E$153</f>
        <v>6</v>
      </c>
      <c r="G153" s="7" t="n">
        <f aca="false">calc!$K$153</f>
        <v>152</v>
      </c>
      <c r="H153" s="20" t="n">
        <f aca="false">calc!$F$153</f>
        <v>44.8701949031881</v>
      </c>
      <c r="I153" s="21" t="n">
        <f aca="false">calc!$G$153</f>
        <v>44.8871496999339</v>
      </c>
      <c r="J153" s="21" t="n">
        <f aca="false">calc!$H$153</f>
        <v>248.88260455724</v>
      </c>
    </row>
    <row r="154" customFormat="false" ht="12.8" hidden="false" customHeight="false" outlineLevel="0" collapsed="false">
      <c r="E154" s="28" t="n">
        <f aca="false">calc!$D$154</f>
        <v>2</v>
      </c>
      <c r="F154" s="28" t="n">
        <f aca="false">calc!$E$154</f>
        <v>6</v>
      </c>
      <c r="G154" s="7" t="n">
        <f aca="false">calc!$K$154</f>
        <v>153</v>
      </c>
      <c r="H154" s="20" t="n">
        <f aca="false">calc!$F$154</f>
        <v>44.9929248904691</v>
      </c>
      <c r="I154" s="21" t="n">
        <f aca="false">calc!$G$154</f>
        <v>45.0098075034014</v>
      </c>
      <c r="J154" s="21" t="n">
        <f aca="false">calc!$H$154</f>
        <v>248.962059643507</v>
      </c>
    </row>
    <row r="155" customFormat="false" ht="12.8" hidden="false" customHeight="false" outlineLevel="0" collapsed="false">
      <c r="E155" s="28" t="n">
        <f aca="false">calc!$D$155</f>
        <v>3</v>
      </c>
      <c r="F155" s="28" t="n">
        <f aca="false">calc!$E$155</f>
        <v>6</v>
      </c>
      <c r="G155" s="7" t="n">
        <f aca="false">calc!$K$155</f>
        <v>154</v>
      </c>
      <c r="H155" s="20" t="n">
        <f aca="false">calc!$F$155</f>
        <v>45.1115713802559</v>
      </c>
      <c r="I155" s="21" t="n">
        <f aca="false">calc!$G$155</f>
        <v>45.1283844998741</v>
      </c>
      <c r="J155" s="21" t="n">
        <f aca="false">calc!$H$155</f>
        <v>249.034435967214</v>
      </c>
    </row>
    <row r="156" customFormat="false" ht="12.8" hidden="false" customHeight="false" outlineLevel="0" collapsed="false">
      <c r="E156" s="28" t="n">
        <f aca="false">calc!$D$156</f>
        <v>4</v>
      </c>
      <c r="F156" s="28" t="n">
        <f aca="false">calc!$E$156</f>
        <v>6</v>
      </c>
      <c r="G156" s="7" t="n">
        <f aca="false">calc!$K$156</f>
        <v>155</v>
      </c>
      <c r="H156" s="20" t="n">
        <f aca="false">calc!$F$156</f>
        <v>45.2260716625452</v>
      </c>
      <c r="I156" s="21" t="n">
        <f aca="false">calc!$G$156</f>
        <v>45.2428179843588</v>
      </c>
      <c r="J156" s="21" t="n">
        <f aca="false">calc!$H$156</f>
        <v>249.099706869948</v>
      </c>
    </row>
    <row r="157" customFormat="false" ht="12.8" hidden="false" customHeight="false" outlineLevel="0" collapsed="false">
      <c r="E157" s="28" t="n">
        <f aca="false">calc!$D$157</f>
        <v>5</v>
      </c>
      <c r="F157" s="28" t="n">
        <f aca="false">calc!$E$157</f>
        <v>6</v>
      </c>
      <c r="G157" s="7" t="n">
        <f aca="false">calc!$K$157</f>
        <v>156</v>
      </c>
      <c r="H157" s="20" t="n">
        <f aca="false">calc!$F$157</f>
        <v>45.3363622980578</v>
      </c>
      <c r="I157" s="21" t="n">
        <f aca="false">calc!$G$157</f>
        <v>45.3530445239425</v>
      </c>
      <c r="J157" s="21" t="n">
        <f aca="false">calc!$H$157</f>
        <v>249.157851935996</v>
      </c>
    </row>
    <row r="158" customFormat="false" ht="12.8" hidden="false" customHeight="false" outlineLevel="0" collapsed="false">
      <c r="E158" s="28" t="n">
        <f aca="false">calc!$D$158</f>
        <v>6</v>
      </c>
      <c r="F158" s="28" t="n">
        <f aca="false">calc!$E$158</f>
        <v>6</v>
      </c>
      <c r="G158" s="7" t="n">
        <f aca="false">calc!$K$158</f>
        <v>157</v>
      </c>
      <c r="H158" s="20" t="n">
        <f aca="false">calc!$F$158</f>
        <v>45.4423791848249</v>
      </c>
      <c r="I158" s="21" t="n">
        <f aca="false">calc!$G$158</f>
        <v>45.4590000243474</v>
      </c>
      <c r="J158" s="21" t="n">
        <f aca="false">calc!$H$158</f>
        <v>249.208857121088</v>
      </c>
    </row>
    <row r="159" customFormat="false" ht="12.8" hidden="false" customHeight="false" outlineLevel="0" collapsed="false">
      <c r="E159" s="28" t="n">
        <f aca="false">calc!$D$159</f>
        <v>7</v>
      </c>
      <c r="F159" s="28" t="n">
        <f aca="false">calc!$E$159</f>
        <v>6</v>
      </c>
      <c r="G159" s="7" t="n">
        <f aca="false">calc!$K$159</f>
        <v>158</v>
      </c>
      <c r="H159" s="20" t="n">
        <f aca="false">calc!$F$159</f>
        <v>45.5440576312861</v>
      </c>
      <c r="I159" s="21" t="n">
        <f aca="false">calc!$G$159</f>
        <v>45.560619802997</v>
      </c>
      <c r="J159" s="21" t="n">
        <f aca="false">calc!$H$159</f>
        <v>249.252714870543</v>
      </c>
    </row>
    <row r="160" customFormat="false" ht="12.8" hidden="false" customHeight="false" outlineLevel="0" collapsed="false">
      <c r="E160" s="28" t="n">
        <f aca="false">calc!$D$160</f>
        <v>8</v>
      </c>
      <c r="F160" s="28" t="n">
        <f aca="false">calc!$E$160</f>
        <v>6</v>
      </c>
      <c r="G160" s="7" t="n">
        <f aca="false">calc!$K$160</f>
        <v>159</v>
      </c>
      <c r="H160" s="20" t="n">
        <f aca="false">calc!$F$160</f>
        <v>45.6413324316655</v>
      </c>
      <c r="I160" s="21" t="n">
        <f aca="false">calc!$G$160</f>
        <v>45.6578386643618</v>
      </c>
      <c r="J160" s="21" t="n">
        <f aca="false">calc!$H$160</f>
        <v>249.289424232906</v>
      </c>
    </row>
    <row r="161" customFormat="false" ht="12.8" hidden="false" customHeight="false" outlineLevel="0" collapsed="false">
      <c r="E161" s="28" t="n">
        <f aca="false">calc!$D$161</f>
        <v>9</v>
      </c>
      <c r="F161" s="28" t="n">
        <f aca="false">calc!$E$161</f>
        <v>6</v>
      </c>
      <c r="G161" s="7" t="n">
        <f aca="false">calc!$K$161</f>
        <v>160</v>
      </c>
      <c r="H161" s="20" t="n">
        <f aca="false">calc!$F$161</f>
        <v>45.7341379491066</v>
      </c>
      <c r="I161" s="21" t="n">
        <f aca="false">calc!$G$161</f>
        <v>45.7505909830614</v>
      </c>
      <c r="J161" s="21" t="n">
        <f aca="false">calc!$H$161</f>
        <v>249.318990958971</v>
      </c>
    </row>
    <row r="162" customFormat="false" ht="12.8" hidden="false" customHeight="false" outlineLevel="0" collapsed="false">
      <c r="E162" s="28" t="n">
        <f aca="false">calc!$D$162</f>
        <v>10</v>
      </c>
      <c r="F162" s="28" t="n">
        <f aca="false">calc!$E$162</f>
        <v>6</v>
      </c>
      <c r="G162" s="7" t="n">
        <f aca="false">calc!$K$162</f>
        <v>161</v>
      </c>
      <c r="H162" s="20" t="n">
        <f aca="false">calc!$F$162</f>
        <v>45.82240820091</v>
      </c>
      <c r="I162" s="21" t="n">
        <f aca="false">calc!$G$162</f>
        <v>45.8388107890722</v>
      </c>
      <c r="J162" s="21" t="n">
        <f aca="false">calc!$H$162</f>
        <v>249.341427594558</v>
      </c>
    </row>
    <row r="163" customFormat="false" ht="12.8" hidden="false" customHeight="false" outlineLevel="0" collapsed="false">
      <c r="E163" s="28" t="n">
        <f aca="false">calc!$D$163</f>
        <v>11</v>
      </c>
      <c r="F163" s="28" t="n">
        <f aca="false">calc!$E$163</f>
        <v>6</v>
      </c>
      <c r="G163" s="7" t="n">
        <f aca="false">calc!$K$163</f>
        <v>162</v>
      </c>
      <c r="H163" s="20" t="n">
        <f aca="false">calc!$F$163</f>
        <v>45.9060769499239</v>
      </c>
      <c r="I163" s="21" t="n">
        <f aca="false">calc!$G$163</f>
        <v>45.9224318590861</v>
      </c>
      <c r="J163" s="21" t="n">
        <f aca="false">calc!$H$163</f>
        <v>249.356753559228</v>
      </c>
    </row>
    <row r="164" customFormat="false" ht="12.8" hidden="false" customHeight="false" outlineLevel="0" collapsed="false">
      <c r="E164" s="28" t="n">
        <f aca="false">calc!$D$164</f>
        <v>12</v>
      </c>
      <c r="F164" s="28" t="n">
        <f aca="false">calc!$E$164</f>
        <v>6</v>
      </c>
      <c r="G164" s="7" t="n">
        <f aca="false">calc!$K$164</f>
        <v>163</v>
      </c>
      <c r="H164" s="20" t="n">
        <f aca="false">calc!$F$164</f>
        <v>45.9850778016544</v>
      </c>
      <c r="I164" s="21" t="n">
        <f aca="false">calc!$G$164</f>
        <v>46.0013878135887</v>
      </c>
      <c r="J164" s="21" t="n">
        <f aca="false">calc!$H$164</f>
        <v>249.364995210542</v>
      </c>
    </row>
    <row r="165" customFormat="false" ht="12.8" hidden="false" customHeight="false" outlineLevel="0" collapsed="false">
      <c r="E165" s="28" t="n">
        <f aca="false">calc!$D$165</f>
        <v>13</v>
      </c>
      <c r="F165" s="28" t="n">
        <f aca="false">calc!$E$165</f>
        <v>6</v>
      </c>
      <c r="G165" s="7" t="n">
        <f aca="false">calc!$K$165</f>
        <v>164</v>
      </c>
      <c r="H165" s="20" t="n">
        <f aca="false">calc!$F$165</f>
        <v>46.0593443047054</v>
      </c>
      <c r="I165" s="21" t="n">
        <f aca="false">calc!$G$165</f>
        <v>46.0756122172679</v>
      </c>
      <c r="J165" s="21" t="n">
        <f aca="false">calc!$H$165</f>
        <v>249.366185896695</v>
      </c>
    </row>
    <row r="166" customFormat="false" ht="12.8" hidden="false" customHeight="false" outlineLevel="0" collapsed="false">
      <c r="E166" s="28" t="n">
        <f aca="false">calc!$D$166</f>
        <v>14</v>
      </c>
      <c r="F166" s="28" t="n">
        <f aca="false">calc!$E$166</f>
        <v>6</v>
      </c>
      <c r="G166" s="7" t="n">
        <f aca="false">calc!$K$166</f>
        <v>165</v>
      </c>
      <c r="H166" s="20" t="n">
        <f aca="false">calc!$F$166</f>
        <v>46.1288100540508</v>
      </c>
      <c r="I166" s="21" t="n">
        <f aca="false">calc!$G$166</f>
        <v>46.1450386822554</v>
      </c>
      <c r="J166" s="21" t="n">
        <f aca="false">calc!$H$166</f>
        <v>249.360365997205</v>
      </c>
    </row>
    <row r="167" customFormat="false" ht="12.8" hidden="false" customHeight="false" outlineLevel="0" collapsed="false">
      <c r="E167" s="28" t="n">
        <f aca="false">calc!$D$167</f>
        <v>15</v>
      </c>
      <c r="F167" s="28" t="n">
        <f aca="false">calc!$E$167</f>
        <v>6</v>
      </c>
      <c r="G167" s="7" t="n">
        <f aca="false">calc!$K$167</f>
        <v>166</v>
      </c>
      <c r="H167" s="20" t="n">
        <f aca="false">calc!$F$167</f>
        <v>46.193408801119</v>
      </c>
      <c r="I167" s="21" t="n">
        <f aca="false">calc!$G$167</f>
        <v>46.2096009781798</v>
      </c>
      <c r="J167" s="21" t="n">
        <f aca="false">calc!$H$167</f>
        <v>249.347582943831</v>
      </c>
    </row>
    <row r="168" customFormat="false" ht="12.8" hidden="false" customHeight="false" outlineLevel="0" collapsed="false">
      <c r="E168" s="28" t="n">
        <f aca="false">calc!$D$168</f>
        <v>16</v>
      </c>
      <c r="F168" s="28" t="n">
        <f aca="false">calc!$E$168</f>
        <v>6</v>
      </c>
      <c r="G168" s="7" t="n">
        <f aca="false">calc!$K$168</f>
        <v>167</v>
      </c>
      <c r="H168" s="20" t="n">
        <f aca="false">calc!$F$168</f>
        <v>46.2530745645715</v>
      </c>
      <c r="I168" s="21" t="n">
        <f aca="false">calc!$G$168</f>
        <v>46.269233142915</v>
      </c>
      <c r="J168" s="21" t="n">
        <f aca="false">calc!$H$168</f>
        <v>249.327891230755</v>
      </c>
    </row>
    <row r="169" customFormat="false" ht="12.8" hidden="false" customHeight="false" outlineLevel="0" collapsed="false">
      <c r="E169" s="28" t="n">
        <f aca="false">calc!$D$169</f>
        <v>17</v>
      </c>
      <c r="F169" s="28" t="n">
        <f aca="false">calc!$E$169</f>
        <v>6</v>
      </c>
      <c r="G169" s="7" t="n">
        <f aca="false">calc!$K$169</f>
        <v>168</v>
      </c>
      <c r="H169" s="20" t="n">
        <f aca="false">calc!$F$169</f>
        <v>46.3077417490435</v>
      </c>
      <c r="I169" s="21" t="n">
        <f aca="false">calc!$G$169</f>
        <v>46.3238696012888</v>
      </c>
      <c r="J169" s="21" t="n">
        <f aca="false">calc!$H$169</f>
        <v>249.301352400712</v>
      </c>
    </row>
    <row r="170" customFormat="false" ht="12.8" hidden="false" customHeight="false" outlineLevel="0" collapsed="false">
      <c r="E170" s="28" t="n">
        <f aca="false">calc!$D$170</f>
        <v>18</v>
      </c>
      <c r="F170" s="28" t="n">
        <f aca="false">calc!$E$170</f>
        <v>6</v>
      </c>
      <c r="G170" s="7" t="n">
        <f aca="false">calc!$K$170</f>
        <v>169</v>
      </c>
      <c r="H170" s="20" t="n">
        <f aca="false">calc!$F$170</f>
        <v>46.357345261493</v>
      </c>
      <c r="I170" s="21" t="n">
        <f aca="false">calc!$G$170</f>
        <v>46.3734452814035</v>
      </c>
      <c r="J170" s="21" t="n">
        <f aca="false">calc!$H$170</f>
        <v>249.268035023175</v>
      </c>
    </row>
    <row r="171" customFormat="false" ht="12.8" hidden="false" customHeight="false" outlineLevel="0" collapsed="false">
      <c r="E171" s="28" t="n">
        <f aca="false">calc!$D$171</f>
        <v>19</v>
      </c>
      <c r="F171" s="28" t="n">
        <f aca="false">calc!$E$171</f>
        <v>6</v>
      </c>
      <c r="G171" s="7" t="n">
        <f aca="false">calc!$K$171</f>
        <v>170</v>
      </c>
      <c r="H171" s="20" t="n">
        <f aca="false">calc!$F$171</f>
        <v>46.4018206346034</v>
      </c>
      <c r="I171" s="21" t="n">
        <f aca="false">calc!$G$171</f>
        <v>46.4178957380086</v>
      </c>
      <c r="J171" s="21" t="n">
        <f aca="false">calc!$H$171</f>
        <v>249.228014647694</v>
      </c>
    </row>
    <row r="172" customFormat="false" ht="12.8" hidden="false" customHeight="false" outlineLevel="0" collapsed="false">
      <c r="E172" s="28" t="n">
        <f aca="false">calc!$D$172</f>
        <v>20</v>
      </c>
      <c r="F172" s="28" t="n">
        <f aca="false">calc!$E$172</f>
        <v>6</v>
      </c>
      <c r="G172" s="7" t="n">
        <f aca="false">calc!$K$172</f>
        <v>171</v>
      </c>
      <c r="H172" s="20" t="n">
        <f aca="false">calc!$F$172</f>
        <v>46.4411041510462</v>
      </c>
      <c r="I172" s="21" t="n">
        <f aca="false">calc!$G$172</f>
        <v>46.457157276734</v>
      </c>
      <c r="J172" s="21" t="n">
        <f aca="false">calc!$H$172</f>
        <v>249.181373741601</v>
      </c>
    </row>
    <row r="173" customFormat="false" ht="12.8" hidden="false" customHeight="false" outlineLevel="0" collapsed="false">
      <c r="E173" s="28" t="n">
        <f aca="false">calc!$D$173</f>
        <v>21</v>
      </c>
      <c r="F173" s="28" t="n">
        <f aca="false">calc!$E$173</f>
        <v>6</v>
      </c>
      <c r="G173" s="7" t="n">
        <f aca="false">calc!$K$173</f>
        <v>172</v>
      </c>
      <c r="H173" s="20" t="n">
        <f aca="false">calc!$F$173</f>
        <v>46.4751329701821</v>
      </c>
      <c r="I173" s="21" t="n">
        <f aca="false">calc!$G$173</f>
        <v>46.4911670807636</v>
      </c>
      <c r="J173" s="21" t="n">
        <f aca="false">calc!$H$173</f>
        <v>249.128201608391</v>
      </c>
    </row>
    <row r="174" customFormat="false" ht="12.8" hidden="false" customHeight="false" outlineLevel="0" collapsed="false">
      <c r="E174" s="28" t="n">
        <f aca="false">calc!$D$174</f>
        <v>22</v>
      </c>
      <c r="F174" s="28" t="n">
        <f aca="false">calc!$E$174</f>
        <v>6</v>
      </c>
      <c r="G174" s="7" t="n">
        <f aca="false">calc!$K$174</f>
        <v>173</v>
      </c>
      <c r="H174" s="20" t="n">
        <f aca="false">calc!$F$174</f>
        <v>46.5038452565159</v>
      </c>
      <c r="I174" s="21" t="n">
        <f aca="false">calc!$G$174</f>
        <v>46.5198633392624</v>
      </c>
      <c r="J174" s="21" t="n">
        <f aca="false">calc!$H$174</f>
        <v>249.068594286871</v>
      </c>
    </row>
    <row r="175" customFormat="false" ht="12.8" hidden="false" customHeight="false" outlineLevel="0" collapsed="false">
      <c r="E175" s="28" t="n">
        <f aca="false">calc!$D$175</f>
        <v>23</v>
      </c>
      <c r="F175" s="28" t="n">
        <f aca="false">calc!$E$175</f>
        <v>6</v>
      </c>
      <c r="G175" s="7" t="n">
        <f aca="false">calc!$K$175</f>
        <v>174</v>
      </c>
      <c r="H175" s="20" t="n">
        <f aca="false">calc!$F$175</f>
        <v>46.5271803095401</v>
      </c>
      <c r="I175" s="21" t="n">
        <f aca="false">calc!$G$175</f>
        <v>46.543185377194</v>
      </c>
      <c r="J175" s="21" t="n">
        <f aca="false">calc!$H$175</f>
        <v>249.002654430757</v>
      </c>
    </row>
    <row r="176" customFormat="false" ht="12.8" hidden="false" customHeight="false" outlineLevel="0" collapsed="false">
      <c r="E176" s="28" t="n">
        <f aca="false">calc!$D$176</f>
        <v>24</v>
      </c>
      <c r="F176" s="28" t="n">
        <f aca="false">calc!$E$176</f>
        <v>6</v>
      </c>
      <c r="G176" s="7" t="n">
        <f aca="false">calc!$K$176</f>
        <v>175</v>
      </c>
      <c r="H176" s="20" t="n">
        <f aca="false">calc!$F$176</f>
        <v>46.5450786942162</v>
      </c>
      <c r="I176" s="21" t="n">
        <f aca="false">calc!$G$176</f>
        <v>46.5610737857764</v>
      </c>
      <c r="J176" s="21" t="n">
        <f aca="false">calc!$H$176</f>
        <v>248.930491169079</v>
      </c>
    </row>
    <row r="177" customFormat="false" ht="12.8" hidden="false" customHeight="false" outlineLevel="0" collapsed="false">
      <c r="E177" s="28" t="n">
        <f aca="false">calc!$D$177</f>
        <v>25</v>
      </c>
      <c r="F177" s="28" t="n">
        <f aca="false">calc!$E$177</f>
        <v>6</v>
      </c>
      <c r="G177" s="7" t="n">
        <f aca="false">calc!$K$177</f>
        <v>176</v>
      </c>
      <c r="H177" s="20" t="n">
        <f aca="false">calc!$F$177</f>
        <v>46.5574823736391</v>
      </c>
      <c r="I177" s="21" t="n">
        <f aca="false">calc!$G$177</f>
        <v>46.5734705551221</v>
      </c>
      <c r="J177" s="21" t="n">
        <f aca="false">calc!$H$177</f>
        <v>248.85221994397</v>
      </c>
    </row>
    <row r="178" customFormat="false" ht="12.8" hidden="false" customHeight="false" outlineLevel="0" collapsed="false">
      <c r="E178" s="28" t="n">
        <f aca="false">calc!$D$178</f>
        <v>26</v>
      </c>
      <c r="F178" s="28" t="n">
        <f aca="false">calc!$E$178</f>
        <v>6</v>
      </c>
      <c r="G178" s="7" t="n">
        <f aca="false">calc!$K$178</f>
        <v>177</v>
      </c>
      <c r="H178" s="20" t="n">
        <f aca="false">calc!$F$178</f>
        <v>46.5643348375665</v>
      </c>
      <c r="I178" s="21" t="n">
        <f aca="false">calc!$G$178</f>
        <v>46.5803192027451</v>
      </c>
      <c r="J178" s="21" t="n">
        <f aca="false">calc!$H$178</f>
        <v>248.767962335782</v>
      </c>
    </row>
    <row r="179" customFormat="false" ht="12.8" hidden="false" customHeight="false" outlineLevel="0" collapsed="false">
      <c r="E179" s="28" t="n">
        <f aca="false">calc!$D$179</f>
        <v>27</v>
      </c>
      <c r="F179" s="28" t="n">
        <f aca="false">calc!$E$179</f>
        <v>6</v>
      </c>
      <c r="G179" s="7" t="n">
        <f aca="false">calc!$K$179</f>
        <v>178</v>
      </c>
      <c r="H179" s="20" t="n">
        <f aca="false">calc!$F$179</f>
        <v>46.5655812361019</v>
      </c>
      <c r="I179" s="21" t="n">
        <f aca="false">calc!$G$179</f>
        <v>46.5815649072223</v>
      </c>
      <c r="J179" s="21" t="n">
        <f aca="false">calc!$H$179</f>
        <v>248.677845859254</v>
      </c>
    </row>
    <row r="180" customFormat="false" ht="12.8" hidden="false" customHeight="false" outlineLevel="0" collapsed="false">
      <c r="E180" s="28" t="n">
        <f aca="false">calc!$D$180</f>
        <v>28</v>
      </c>
      <c r="F180" s="28" t="n">
        <f aca="false">calc!$E$180</f>
        <v>6</v>
      </c>
      <c r="G180" s="7" t="n">
        <f aca="false">calc!$K$180</f>
        <v>179</v>
      </c>
      <c r="H180" s="20" t="n">
        <f aca="false">calc!$F$180</f>
        <v>46.5611685080357</v>
      </c>
      <c r="I180" s="21" t="n">
        <f aca="false">calc!$G$180</f>
        <v>46.5771546365147</v>
      </c>
      <c r="J180" s="21" t="n">
        <f aca="false">calc!$H$180</f>
        <v>248.582003747903</v>
      </c>
    </row>
    <row r="181" customFormat="false" ht="12.8" hidden="false" customHeight="false" outlineLevel="0" collapsed="false">
      <c r="E181" s="28" t="n">
        <f aca="false">calc!$D$181</f>
        <v>29</v>
      </c>
      <c r="F181" s="28" t="n">
        <f aca="false">calc!$E$181</f>
        <v>6</v>
      </c>
      <c r="G181" s="7" t="n">
        <f aca="false">calc!$K$181</f>
        <v>180</v>
      </c>
      <c r="H181" s="20" t="n">
        <f aca="false">calc!$F$181</f>
        <v>46.5510455108945</v>
      </c>
      <c r="I181" s="21" t="n">
        <f aca="false">calc!$G$181</f>
        <v>46.5670372779989</v>
      </c>
      <c r="J181" s="21" t="n">
        <f aca="false">calc!$H$181</f>
        <v>248.480574714358</v>
      </c>
    </row>
    <row r="182" customFormat="false" ht="12.8" hidden="false" customHeight="false" outlineLevel="0" collapsed="false">
      <c r="E182" s="28" t="n">
        <f aca="false">calc!$D$182</f>
        <v>30</v>
      </c>
      <c r="F182" s="28" t="n">
        <f aca="false">calc!$E$182</f>
        <v>6</v>
      </c>
      <c r="G182" s="7" t="n">
        <f aca="false">calc!$K$182</f>
        <v>181</v>
      </c>
      <c r="H182" s="20" t="n">
        <f aca="false">calc!$F$182</f>
        <v>46.5351631463487</v>
      </c>
      <c r="I182" s="21" t="n">
        <f aca="false">calc!$G$182</f>
        <v>46.5511637638585</v>
      </c>
      <c r="J182" s="21" t="n">
        <f aca="false">calc!$H$182</f>
        <v>248.373702697096</v>
      </c>
    </row>
    <row r="183" customFormat="false" ht="12.8" hidden="false" customHeight="false" outlineLevel="0" collapsed="false">
      <c r="E183" s="28" t="n">
        <f aca="false">calc!$D$183</f>
        <v>1</v>
      </c>
      <c r="F183" s="28" t="n">
        <f aca="false">calc!$E$183</f>
        <v>7</v>
      </c>
      <c r="G183" s="7" t="n">
        <f aca="false">calc!$K$183</f>
        <v>182</v>
      </c>
      <c r="H183" s="20" t="n">
        <f aca="false">calc!$F$183</f>
        <v>46.5134744847206</v>
      </c>
      <c r="I183" s="21" t="n">
        <f aca="false">calc!$G$183</f>
        <v>46.5294871955788</v>
      </c>
      <c r="J183" s="21" t="n">
        <f aca="false">calc!$H$183</f>
        <v>248.261536587116</v>
      </c>
    </row>
    <row r="184" customFormat="false" ht="12.8" hidden="false" customHeight="false" outlineLevel="0" collapsed="false">
      <c r="E184" s="28" t="n">
        <f aca="false">calc!$D$184</f>
        <v>2</v>
      </c>
      <c r="F184" s="28" t="n">
        <f aca="false">calc!$E$184</f>
        <v>7</v>
      </c>
      <c r="G184" s="7" t="n">
        <f aca="false">calc!$K$184</f>
        <v>183</v>
      </c>
      <c r="H184" s="20" t="n">
        <f aca="false">calc!$F$184</f>
        <v>46.4859348878083</v>
      </c>
      <c r="I184" s="21" t="n">
        <f aca="false">calc!$G$184</f>
        <v>46.5019629667576</v>
      </c>
      <c r="J184" s="21" t="n">
        <f aca="false">calc!$H$184</f>
        <v>248.144229935833</v>
      </c>
    </row>
    <row r="185" customFormat="false" ht="12.8" hidden="false" customHeight="false" outlineLevel="0" collapsed="false">
      <c r="E185" s="28" t="n">
        <f aca="false">calc!$D$185</f>
        <v>3</v>
      </c>
      <c r="F185" s="28" t="n">
        <f aca="false">calc!$E$185</f>
        <v>7</v>
      </c>
      <c r="G185" s="7" t="n">
        <f aca="false">calc!$K$185</f>
        <v>184</v>
      </c>
      <c r="H185" s="20" t="n">
        <f aca="false">calc!$F$185</f>
        <v>46.4525021273492</v>
      </c>
      <c r="I185" s="21" t="n">
        <f aca="false">calc!$G$185</f>
        <v>46.4685488815596</v>
      </c>
      <c r="J185" s="21" t="n">
        <f aca="false">calc!$H$185</f>
        <v>248.021940648862</v>
      </c>
    </row>
    <row r="186" customFormat="false" ht="12.8" hidden="false" customHeight="false" outlineLevel="0" collapsed="false">
      <c r="E186" s="28" t="n">
        <f aca="false">calc!$D$186</f>
        <v>4</v>
      </c>
      <c r="F186" s="28" t="n">
        <f aca="false">calc!$E$186</f>
        <v>7</v>
      </c>
      <c r="G186" s="7" t="n">
        <f aca="false">calc!$K$186</f>
        <v>185</v>
      </c>
      <c r="H186" s="20" t="n">
        <f aca="false">calc!$F$186</f>
        <v>46.413136498392</v>
      </c>
      <c r="I186" s="21" t="n">
        <f aca="false">calc!$G$186</f>
        <v>46.4292052680816</v>
      </c>
      <c r="J186" s="21" t="n">
        <f aca="false">calc!$H$186</f>
        <v>247.894830667222</v>
      </c>
    </row>
    <row r="187" customFormat="false" ht="12.8" hidden="false" customHeight="false" outlineLevel="0" collapsed="false">
      <c r="E187" s="28" t="n">
        <f aca="false">calc!$D$187</f>
        <v>5</v>
      </c>
      <c r="F187" s="28" t="n">
        <f aca="false">calc!$E$187</f>
        <v>7</v>
      </c>
      <c r="G187" s="7" t="n">
        <f aca="false">calc!$K$187</f>
        <v>186</v>
      </c>
      <c r="H187" s="20" t="n">
        <f aca="false">calc!$F$187</f>
        <v>46.3678009313137</v>
      </c>
      <c r="I187" s="21" t="n">
        <f aca="false">calc!$G$187</f>
        <v>46.3838950903643</v>
      </c>
      <c r="J187" s="21" t="n">
        <f aca="false">calc!$H$187</f>
        <v>247.763065629966</v>
      </c>
    </row>
    <row r="188" customFormat="false" ht="12.8" hidden="false" customHeight="false" outlineLevel="0" collapsed="false">
      <c r="E188" s="28" t="n">
        <f aca="false">calc!$D$188</f>
        <v>6</v>
      </c>
      <c r="F188" s="28" t="n">
        <f aca="false">calc!$E$188</f>
        <v>7</v>
      </c>
      <c r="G188" s="7" t="n">
        <f aca="false">calc!$K$188</f>
        <v>187</v>
      </c>
      <c r="H188" s="20" t="n">
        <f aca="false">calc!$F$188</f>
        <v>46.3164610962284</v>
      </c>
      <c r="I188" s="21" t="n">
        <f aca="false">calc!$G$188</f>
        <v>46.3325840528003</v>
      </c>
      <c r="J188" s="21" t="n">
        <f aca="false">calc!$H$188</f>
        <v>247.626814529432</v>
      </c>
    </row>
    <row r="189" customFormat="false" ht="12.8" hidden="false" customHeight="false" outlineLevel="0" collapsed="false">
      <c r="E189" s="28" t="n">
        <f aca="false">calc!$D$189</f>
        <v>7</v>
      </c>
      <c r="F189" s="28" t="n">
        <f aca="false">calc!$E$189</f>
        <v>7</v>
      </c>
      <c r="G189" s="7" t="n">
        <f aca="false">calc!$K$189</f>
        <v>188</v>
      </c>
      <c r="H189" s="20" t="n">
        <f aca="false">calc!$F$189</f>
        <v>46.259085506862</v>
      </c>
      <c r="I189" s="21" t="n">
        <f aca="false">calc!$G$189</f>
        <v>46.275240704008</v>
      </c>
      <c r="J189" s="21" t="n">
        <f aca="false">calc!$H$189</f>
        <v>247.486249347682</v>
      </c>
    </row>
    <row r="190" customFormat="false" ht="12.8" hidden="false" customHeight="false" outlineLevel="0" collapsed="false">
      <c r="E190" s="28" t="n">
        <f aca="false">calc!$D$190</f>
        <v>8</v>
      </c>
      <c r="F190" s="28" t="n">
        <f aca="false">calc!$E$190</f>
        <v>7</v>
      </c>
      <c r="G190" s="7" t="n">
        <f aca="false">calc!$K$190</f>
        <v>189</v>
      </c>
      <c r="H190" s="20" t="n">
        <f aca="false">calc!$F$190</f>
        <v>46.1956456135648</v>
      </c>
      <c r="I190" s="21" t="n">
        <f aca="false">calc!$G$190</f>
        <v>46.2118365298501</v>
      </c>
      <c r="J190" s="21" t="n">
        <f aca="false">calc!$H$190</f>
        <v>247.341544692597</v>
      </c>
    </row>
    <row r="191" customFormat="false" ht="12.8" hidden="false" customHeight="false" outlineLevel="0" collapsed="false">
      <c r="E191" s="28" t="n">
        <f aca="false">calc!$D$191</f>
        <v>9</v>
      </c>
      <c r="F191" s="28" t="n">
        <f aca="false">calc!$E$191</f>
        <v>7</v>
      </c>
      <c r="G191" s="7" t="n">
        <f aca="false">calc!$K$191</f>
        <v>190</v>
      </c>
      <c r="H191" s="20" t="n">
        <f aca="false">calc!$F$191</f>
        <v>46.1261158945135</v>
      </c>
      <c r="I191" s="21" t="n">
        <f aca="false">calc!$G$191</f>
        <v>46.1423460446412</v>
      </c>
      <c r="J191" s="21" t="n">
        <f aca="false">calc!$H$191</f>
        <v>247.19287741905</v>
      </c>
    </row>
    <row r="192" customFormat="false" ht="12.8" hidden="false" customHeight="false" outlineLevel="0" collapsed="false">
      <c r="E192" s="28" t="n">
        <f aca="false">calc!$D$192</f>
        <v>10</v>
      </c>
      <c r="F192" s="28" t="n">
        <f aca="false">calc!$E$192</f>
        <v>7</v>
      </c>
      <c r="G192" s="7" t="n">
        <f aca="false">calc!$K$192</f>
        <v>191</v>
      </c>
      <c r="H192" s="20" t="n">
        <f aca="false">calc!$F$192</f>
        <v>46.0504739409099</v>
      </c>
      <c r="I192" s="21" t="n">
        <f aca="false">calc!$G$192</f>
        <v>46.0667468763573</v>
      </c>
      <c r="J192" s="21" t="n">
        <f aca="false">calc!$H$192</f>
        <v>247.040426243312</v>
      </c>
    </row>
    <row r="193" customFormat="false" ht="12.8" hidden="false" customHeight="false" outlineLevel="0" collapsed="false">
      <c r="E193" s="28" t="n">
        <f aca="false">calc!$D$193</f>
        <v>11</v>
      </c>
      <c r="F193" s="28" t="n">
        <f aca="false">calc!$E$193</f>
        <v>7</v>
      </c>
      <c r="G193" s="7" t="n">
        <f aca="false">calc!$K$193</f>
        <v>192</v>
      </c>
      <c r="H193" s="20" t="n">
        <f aca="false">calc!$F$193</f>
        <v>45.9687005320251</v>
      </c>
      <c r="I193" s="21" t="n">
        <f aca="false">calc!$G$193</f>
        <v>45.9850198416937</v>
      </c>
      <c r="J193" s="21" t="n">
        <f aca="false">calc!$H$193</f>
        <v>246.88437135906</v>
      </c>
    </row>
    <row r="194" customFormat="false" ht="12.8" hidden="false" customHeight="false" outlineLevel="0" collapsed="false">
      <c r="E194" s="28" t="n">
        <f aca="false">calc!$D$194</f>
        <v>12</v>
      </c>
      <c r="F194" s="28" t="n">
        <f aca="false">calc!$E$194</f>
        <v>7</v>
      </c>
      <c r="G194" s="7" t="n">
        <f aca="false">calc!$K$194</f>
        <v>193</v>
      </c>
      <c r="H194" s="20" t="n">
        <f aca="false">calc!$F$194</f>
        <v>45.8807797092121</v>
      </c>
      <c r="I194" s="21" t="n">
        <f aca="false">calc!$G$194</f>
        <v>45.8971490200941</v>
      </c>
      <c r="J194" s="21" t="n">
        <f aca="false">calc!$H$194</f>
        <v>246.724894040417</v>
      </c>
    </row>
    <row r="195" customFormat="false" ht="12.8" hidden="false" customHeight="false" outlineLevel="0" collapsed="false">
      <c r="E195" s="28" t="n">
        <f aca="false">calc!$D$195</f>
        <v>13</v>
      </c>
      <c r="F195" s="28" t="n">
        <f aca="false">calc!$E$195</f>
        <v>7</v>
      </c>
      <c r="G195" s="7" t="n">
        <f aca="false">calc!$K$195</f>
        <v>194</v>
      </c>
      <c r="H195" s="20" t="n">
        <f aca="false">calc!$F$195</f>
        <v>45.7866988387447</v>
      </c>
      <c r="I195" s="21" t="n">
        <f aca="false">calc!$G$195</f>
        <v>45.8031218166103</v>
      </c>
      <c r="J195" s="21" t="n">
        <f aca="false">calc!$H$195</f>
        <v>246.562176250897</v>
      </c>
    </row>
    <row r="196" customFormat="false" ht="12.8" hidden="false" customHeight="false" outlineLevel="0" collapsed="false">
      <c r="E196" s="28" t="n">
        <f aca="false">calc!$D$196</f>
        <v>14</v>
      </c>
      <c r="F196" s="28" t="n">
        <f aca="false">calc!$E$196</f>
        <v>7</v>
      </c>
      <c r="G196" s="7" t="n">
        <f aca="false">calc!$K$196</f>
        <v>195</v>
      </c>
      <c r="H196" s="20" t="n">
        <f aca="false">calc!$F$196</f>
        <v>45.6864486707362</v>
      </c>
      <c r="I196" s="21" t="n">
        <f aca="false">calc!$G$196</f>
        <v>45.7029290208442</v>
      </c>
      <c r="J196" s="21" t="n">
        <f aca="false">calc!$H$196</f>
        <v>246.39640024708</v>
      </c>
    </row>
    <row r="197" customFormat="false" ht="12.8" hidden="false" customHeight="false" outlineLevel="0" collapsed="false">
      <c r="E197" s="28" t="n">
        <f aca="false">calc!$D$197</f>
        <v>15</v>
      </c>
      <c r="F197" s="28" t="n">
        <f aca="false">calc!$E$197</f>
        <v>7</v>
      </c>
      <c r="G197" s="7" t="n">
        <f aca="false">calc!$K$197</f>
        <v>196</v>
      </c>
      <c r="H197" s="20" t="n">
        <f aca="false">calc!$F$197</f>
        <v>45.5800233879323</v>
      </c>
      <c r="I197" s="21" t="n">
        <f aca="false">calc!$G$197</f>
        <v>45.596564855769</v>
      </c>
      <c r="J197" s="21" t="n">
        <f aca="false">calc!$H$197</f>
        <v>246.227748189273</v>
      </c>
    </row>
    <row r="198" customFormat="false" ht="12.8" hidden="false" customHeight="false" outlineLevel="0" collapsed="false">
      <c r="E198" s="28" t="n">
        <f aca="false">calc!$D$198</f>
        <v>16</v>
      </c>
      <c r="F198" s="28" t="n">
        <f aca="false">calc!$E$198</f>
        <v>7</v>
      </c>
      <c r="G198" s="7" t="n">
        <f aca="false">calc!$K$198</f>
        <v>197</v>
      </c>
      <c r="H198" s="20" t="n">
        <f aca="false">calc!$F$198</f>
        <v>45.4674206503298</v>
      </c>
      <c r="I198" s="21" t="n">
        <f aca="false">calc!$G$198</f>
        <v>45.4840270223787</v>
      </c>
      <c r="J198" s="21" t="n">
        <f aca="false">calc!$H$198</f>
        <v>246.0564017503</v>
      </c>
    </row>
    <row r="199" customFormat="false" ht="12.8" hidden="false" customHeight="false" outlineLevel="0" collapsed="false">
      <c r="E199" s="28" t="n">
        <f aca="false">calc!$D$199</f>
        <v>17</v>
      </c>
      <c r="F199" s="28" t="n">
        <f aca="false">calc!$E$199</f>
        <v>7</v>
      </c>
      <c r="G199" s="7" t="n">
        <f aca="false">calc!$K$199</f>
        <v>198</v>
      </c>
      <c r="H199" s="20" t="n">
        <f aca="false">calc!$F$199</f>
        <v>45.3486416295095</v>
      </c>
      <c r="I199" s="21" t="n">
        <f aca="false">calc!$G$199</f>
        <v>45.3653167340572</v>
      </c>
      <c r="J199" s="21" t="n">
        <f aca="false">calc!$H$199</f>
        <v>245.88254173464</v>
      </c>
    </row>
    <row r="200" customFormat="false" ht="12.8" hidden="false" customHeight="false" outlineLevel="0" collapsed="false">
      <c r="E200" s="28" t="n">
        <f aca="false">calc!$D$200</f>
        <v>18</v>
      </c>
      <c r="F200" s="28" t="n">
        <f aca="false">calc!$E$200</f>
        <v>7</v>
      </c>
      <c r="G200" s="7" t="n">
        <f aca="false">calc!$K$200</f>
        <v>199</v>
      </c>
      <c r="H200" s="20" t="n">
        <f aca="false">calc!$F$200</f>
        <v>45.2236910400517</v>
      </c>
      <c r="I200" s="21" t="n">
        <f aca="false">calc!$G$200</f>
        <v>45.2404387480304</v>
      </c>
      <c r="J200" s="21" t="n">
        <f aca="false">calc!$H$200</f>
        <v>245.706347696581</v>
      </c>
    </row>
    <row r="201" customFormat="false" ht="12.8" hidden="false" customHeight="false" outlineLevel="0" collapsed="false">
      <c r="E201" s="28" t="n">
        <f aca="false">calc!$D$201</f>
        <v>19</v>
      </c>
      <c r="F201" s="28" t="n">
        <f aca="false">calc!$E$201</f>
        <v>7</v>
      </c>
      <c r="G201" s="7" t="n">
        <f aca="false">calc!$K$201</f>
        <v>200</v>
      </c>
      <c r="H201" s="20" t="n">
        <f aca="false">calc!$F$201</f>
        <v>45.0925771581796</v>
      </c>
      <c r="I201" s="21" t="n">
        <f aca="false">calc!$G$201</f>
        <v>45.1094013840547</v>
      </c>
      <c r="J201" s="21" t="n">
        <f aca="false">calc!$H$201</f>
        <v>245.527997576302</v>
      </c>
    </row>
    <row r="202" customFormat="false" ht="12.8" hidden="false" customHeight="false" outlineLevel="0" collapsed="false">
      <c r="E202" s="28" t="n">
        <f aca="false">calc!$D$202</f>
        <v>20</v>
      </c>
      <c r="F202" s="28" t="n">
        <f aca="false">calc!$E$202</f>
        <v>7</v>
      </c>
      <c r="G202" s="7" t="n">
        <f aca="false">calc!$K$202</f>
        <v>201</v>
      </c>
      <c r="H202" s="20" t="n">
        <f aca="false">calc!$F$202</f>
        <v>44.9553118370065</v>
      </c>
      <c r="I202" s="21" t="n">
        <f aca="false">calc!$G$202</f>
        <v>44.9722165397095</v>
      </c>
      <c r="J202" s="21" t="n">
        <f aca="false">calc!$H$202</f>
        <v>245.347667338979</v>
      </c>
    </row>
    <row r="203" customFormat="false" ht="12.8" hidden="false" customHeight="false" outlineLevel="0" collapsed="false">
      <c r="E203" s="28" t="n">
        <f aca="false">calc!$D$203</f>
        <v>21</v>
      </c>
      <c r="F203" s="28" t="n">
        <f aca="false">calc!$E$203</f>
        <v>7</v>
      </c>
      <c r="G203" s="7" t="n">
        <f aca="false">calc!$K$203</f>
        <v>202</v>
      </c>
      <c r="H203" s="20" t="n">
        <f aca="false">calc!$F$203</f>
        <v>44.8119105146131</v>
      </c>
      <c r="I203" s="21" t="n">
        <f aca="false">calc!$G$203</f>
        <v>44.8288996985251</v>
      </c>
      <c r="J203" s="21" t="n">
        <f aca="false">calc!$H$203</f>
        <v>245.165530625122</v>
      </c>
    </row>
    <row r="204" customFormat="false" ht="12.8" hidden="false" customHeight="false" outlineLevel="0" collapsed="false">
      <c r="E204" s="28" t="n">
        <f aca="false">calc!$D$204</f>
        <v>22</v>
      </c>
      <c r="F204" s="28" t="n">
        <f aca="false">calc!$E$204</f>
        <v>7</v>
      </c>
      <c r="G204" s="7" t="n">
        <f aca="false">calc!$K$204</f>
        <v>203</v>
      </c>
      <c r="H204" s="20" t="n">
        <f aca="false">calc!$F$204</f>
        <v>44.6623922112753</v>
      </c>
      <c r="I204" s="21" t="n">
        <f aca="false">calc!$G$204</f>
        <v>44.6794699272658</v>
      </c>
      <c r="J204" s="21" t="n">
        <f aca="false">calc!$H$204</f>
        <v>244.981758420231</v>
      </c>
    </row>
    <row r="205" customFormat="false" ht="12.8" hidden="false" customHeight="false" outlineLevel="0" collapsed="false">
      <c r="E205" s="28" t="n">
        <f aca="false">calc!$D$205</f>
        <v>23</v>
      </c>
      <c r="F205" s="28" t="n">
        <f aca="false">calc!$E$205</f>
        <v>7</v>
      </c>
      <c r="G205" s="7" t="n">
        <f aca="false">calc!$K$205</f>
        <v>204</v>
      </c>
      <c r="H205" s="20" t="n">
        <f aca="false">calc!$F$205</f>
        <v>44.5067795252631</v>
      </c>
      <c r="I205" s="21" t="n">
        <f aca="false">calc!$G$205</f>
        <v>44.5239498717863</v>
      </c>
      <c r="J205" s="21" t="n">
        <f aca="false">calc!$H$205</f>
        <v>244.796518728597</v>
      </c>
    </row>
    <row r="206" customFormat="false" ht="12.8" hidden="false" customHeight="false" outlineLevel="0" collapsed="false">
      <c r="E206" s="28" t="n">
        <f aca="false">calc!$D$206</f>
        <v>24</v>
      </c>
      <c r="F206" s="28" t="n">
        <f aca="false">calc!$E$206</f>
        <v>7</v>
      </c>
      <c r="G206" s="7" t="n">
        <f aca="false">calc!$K$206</f>
        <v>205</v>
      </c>
      <c r="H206" s="20" t="n">
        <f aca="false">calc!$F$206</f>
        <v>44.3450986175795</v>
      </c>
      <c r="I206" s="21" t="n">
        <f aca="false">calc!$G$206</f>
        <v>44.3623657418335</v>
      </c>
      <c r="J206" s="21" t="n">
        <f aca="false">calc!$H$206</f>
        <v>244.609976269785</v>
      </c>
    </row>
    <row r="207" customFormat="false" ht="12.8" hidden="false" customHeight="false" outlineLevel="0" collapsed="false">
      <c r="E207" s="28" t="n">
        <f aca="false">calc!$D$207</f>
        <v>25</v>
      </c>
      <c r="F207" s="28" t="n">
        <f aca="false">calc!$E$207</f>
        <v>7</v>
      </c>
      <c r="G207" s="7" t="n">
        <f aca="false">calc!$K$207</f>
        <v>206</v>
      </c>
      <c r="H207" s="20" t="n">
        <f aca="false">calc!$F$207</f>
        <v>44.1773791932171</v>
      </c>
      <c r="I207" s="21" t="n">
        <f aca="false">calc!$G$207</f>
        <v>44.194747292369</v>
      </c>
      <c r="J207" s="21" t="n">
        <f aca="false">calc!$H$207</f>
        <v>244.422292185753</v>
      </c>
    </row>
    <row r="208" customFormat="false" ht="12.8" hidden="false" customHeight="false" outlineLevel="0" collapsed="false">
      <c r="E208" s="28" t="n">
        <f aca="false">calc!$D$208</f>
        <v>26</v>
      </c>
      <c r="F208" s="28" t="n">
        <f aca="false">calc!$E$208</f>
        <v>7</v>
      </c>
      <c r="G208" s="7" t="n">
        <f aca="false">calc!$K$208</f>
        <v>207</v>
      </c>
      <c r="H208" s="20" t="n">
        <f aca="false">calc!$F$208</f>
        <v>44.0036544734714</v>
      </c>
      <c r="I208" s="21" t="n">
        <f aca="false">calc!$G$208</f>
        <v>44.0211277959531</v>
      </c>
      <c r="J208" s="21" t="n">
        <f aca="false">calc!$H$208</f>
        <v>244.233623769651</v>
      </c>
    </row>
    <row r="209" customFormat="false" ht="12.8" hidden="false" customHeight="false" outlineLevel="0" collapsed="false">
      <c r="E209" s="28" t="n">
        <f aca="false">calc!$D$209</f>
        <v>27</v>
      </c>
      <c r="F209" s="28" t="n">
        <f aca="false">calc!$E$209</f>
        <v>7</v>
      </c>
      <c r="G209" s="7" t="n">
        <f aca="false">calc!$K$209</f>
        <v>208</v>
      </c>
      <c r="H209" s="20" t="n">
        <f aca="false">calc!$F$209</f>
        <v>43.8239611633676</v>
      </c>
      <c r="I209" s="21" t="n">
        <f aca="false">calc!$G$209</f>
        <v>43.8415440102467</v>
      </c>
      <c r="J209" s="21" t="n">
        <f aca="false">calc!$H$209</f>
        <v>244.044124210388</v>
      </c>
    </row>
    <row r="210" customFormat="false" ht="12.8" hidden="false" customHeight="false" outlineLevel="0" collapsed="false">
      <c r="E210" s="28" t="n">
        <f aca="false">calc!$D$210</f>
        <v>28</v>
      </c>
      <c r="F210" s="28" t="n">
        <f aca="false">calc!$E$210</f>
        <v>7</v>
      </c>
      <c r="G210" s="7" t="n">
        <f aca="false">calc!$K$210</f>
        <v>209</v>
      </c>
      <c r="H210" s="20" t="n">
        <f aca="false">calc!$F$210</f>
        <v>43.6383394161175</v>
      </c>
      <c r="I210" s="21" t="n">
        <f aca="false">calc!$G$210</f>
        <v>43.6560361425442</v>
      </c>
      <c r="J210" s="21" t="n">
        <f aca="false">calc!$H$210</f>
        <v>243.853942350634</v>
      </c>
    </row>
    <row r="211" customFormat="false" ht="12.8" hidden="false" customHeight="false" outlineLevel="0" collapsed="false">
      <c r="E211" s="28" t="n">
        <f aca="false">calc!$D$211</f>
        <v>29</v>
      </c>
      <c r="F211" s="28" t="n">
        <f aca="false">calc!$E$211</f>
        <v>7</v>
      </c>
      <c r="G211" s="7" t="n">
        <f aca="false">calc!$K$211</f>
        <v>210</v>
      </c>
      <c r="H211" s="20" t="n">
        <f aca="false">calc!$F$211</f>
        <v>43.4468327870893</v>
      </c>
      <c r="I211" s="21" t="n">
        <f aca="false">calc!$G$211</f>
        <v>43.4646478038281</v>
      </c>
      <c r="J211" s="21" t="n">
        <f aca="false">calc!$H$211</f>
        <v>243.663222472832</v>
      </c>
    </row>
    <row r="212" customFormat="false" ht="12.8" hidden="false" customHeight="false" outlineLevel="0" collapsed="false">
      <c r="E212" s="28" t="n">
        <f aca="false">calc!$D$212</f>
        <v>30</v>
      </c>
      <c r="F212" s="28" t="n">
        <f aca="false">calc!$E$212</f>
        <v>7</v>
      </c>
      <c r="G212" s="7" t="n">
        <f aca="false">calc!$K$212</f>
        <v>211</v>
      </c>
      <c r="H212" s="20" t="n">
        <f aca="false">calc!$F$212</f>
        <v>43.2494881865146</v>
      </c>
      <c r="I212" s="21" t="n">
        <f aca="false">calc!$G$212</f>
        <v>43.267425961561</v>
      </c>
      <c r="J212" s="21" t="n">
        <f aca="false">calc!$H$212</f>
        <v>243.472104097722</v>
      </c>
    </row>
    <row r="213" customFormat="false" ht="12.8" hidden="false" customHeight="false" outlineLevel="0" collapsed="false">
      <c r="E213" s="28" t="n">
        <f aca="false">calc!$D$213</f>
        <v>31</v>
      </c>
      <c r="F213" s="28" t="n">
        <f aca="false">calc!$E$213</f>
        <v>7</v>
      </c>
      <c r="G213" s="7" t="n">
        <f aca="false">calc!$K$213</f>
        <v>212</v>
      </c>
      <c r="H213" s="20" t="n">
        <f aca="false">calc!$F$213</f>
        <v>43.0463558275017</v>
      </c>
      <c r="I213" s="21" t="n">
        <f aca="false">calc!$G$213</f>
        <v>43.0644208877882</v>
      </c>
      <c r="J213" s="21" t="n">
        <f aca="false">calc!$H$213</f>
        <v>243.280721802343</v>
      </c>
    </row>
    <row r="214" customFormat="false" ht="12.8" hidden="false" customHeight="false" outlineLevel="0" collapsed="false">
      <c r="E214" s="28" t="n">
        <f aca="false">calc!$D$214</f>
        <v>1</v>
      </c>
      <c r="F214" s="28" t="n">
        <f aca="false">calc!$E$214</f>
        <v>8</v>
      </c>
      <c r="G214" s="7" t="n">
        <f aca="false">calc!$K$214</f>
        <v>213</v>
      </c>
      <c r="H214" s="20" t="n">
        <f aca="false">calc!$F$214</f>
        <v>42.8374891659541</v>
      </c>
      <c r="I214" s="21" t="n">
        <f aca="false">calc!$G$214</f>
        <v>42.8556860991528</v>
      </c>
      <c r="J214" s="21" t="n">
        <f aca="false">calc!$H$214</f>
        <v>243.089205064504</v>
      </c>
    </row>
    <row r="215" customFormat="false" ht="12.8" hidden="false" customHeight="false" outlineLevel="0" collapsed="false">
      <c r="E215" s="28" t="n">
        <f aca="false">calc!$D$215</f>
        <v>2</v>
      </c>
      <c r="F215" s="28" t="n">
        <f aca="false">calc!$E$215</f>
        <v>8</v>
      </c>
      <c r="G215" s="7" t="n">
        <f aca="false">calc!$K$215</f>
        <v>214</v>
      </c>
      <c r="H215" s="20" t="n">
        <f aca="false">calc!$F$215</f>
        <v>42.6229448418774</v>
      </c>
      <c r="I215" s="21" t="n">
        <f aca="false">calc!$G$215</f>
        <v>42.6412782982985</v>
      </c>
      <c r="J215" s="21" t="n">
        <f aca="false">calc!$H$215</f>
        <v>242.89767811727</v>
      </c>
    </row>
    <row r="216" customFormat="false" ht="12.8" hidden="false" customHeight="false" outlineLevel="0" collapsed="false">
      <c r="E216" s="28" t="n">
        <f aca="false">calc!$D$216</f>
        <v>3</v>
      </c>
      <c r="F216" s="28" t="n">
        <f aca="false">calc!$E$216</f>
        <v>8</v>
      </c>
      <c r="G216" s="7" t="n">
        <f aca="false">calc!$K$216</f>
        <v>215</v>
      </c>
      <c r="H216" s="20" t="n">
        <f aca="false">calc!$F$216</f>
        <v>42.4027826127815</v>
      </c>
      <c r="I216" s="21" t="n">
        <f aca="false">calc!$G$216</f>
        <v>42.4212573073749</v>
      </c>
      <c r="J216" s="21" t="n">
        <f aca="false">calc!$H$216</f>
        <v>242.706259830845</v>
      </c>
    </row>
    <row r="217" customFormat="false" ht="12.8" hidden="false" customHeight="false" outlineLevel="0" collapsed="false">
      <c r="E217" s="28" t="n">
        <f aca="false">calc!$D$217</f>
        <v>4</v>
      </c>
      <c r="F217" s="28" t="n">
        <f aca="false">calc!$E$217</f>
        <v>8</v>
      </c>
      <c r="G217" s="7" t="n">
        <f aca="false">calc!$K$217</f>
        <v>216</v>
      </c>
      <c r="H217" s="20" t="n">
        <f aca="false">calc!$F$217</f>
        <v>42.1770652867818</v>
      </c>
      <c r="I217" s="21" t="n">
        <f aca="false">calc!$G$217</f>
        <v>42.1956860012443</v>
      </c>
      <c r="J217" s="21" t="n">
        <f aca="false">calc!$H$217</f>
        <v>242.515063608575</v>
      </c>
    </row>
    <row r="218" customFormat="false" ht="12.8" hidden="false" customHeight="false" outlineLevel="0" collapsed="false">
      <c r="E218" s="28" t="n">
        <f aca="false">calc!$D$218</f>
        <v>5</v>
      </c>
      <c r="F218" s="28" t="n">
        <f aca="false">calc!$E$218</f>
        <v>8</v>
      </c>
      <c r="G218" s="7" t="n">
        <f aca="false">calc!$K$218</f>
        <v>217</v>
      </c>
      <c r="H218" s="20" t="n">
        <f aca="false">calc!$F$218</f>
        <v>41.9458586501659</v>
      </c>
      <c r="I218" s="21" t="n">
        <f aca="false">calc!$G$218</f>
        <v>41.9646302351591</v>
      </c>
      <c r="J218" s="21" t="n">
        <f aca="false">calc!$H$218</f>
        <v>242.324197306929</v>
      </c>
    </row>
    <row r="219" customFormat="false" ht="12.8" hidden="false" customHeight="false" outlineLevel="0" collapsed="false">
      <c r="E219" s="28" t="n">
        <f aca="false">calc!$D$219</f>
        <v>6</v>
      </c>
      <c r="F219" s="28" t="n">
        <f aca="false">calc!$E$219</f>
        <v>8</v>
      </c>
      <c r="G219" s="7" t="n">
        <f aca="false">calc!$K$219</f>
        <v>218</v>
      </c>
      <c r="H219" s="20" t="n">
        <f aca="false">calc!$F$219</f>
        <v>41.7092313935147</v>
      </c>
      <c r="I219" s="21" t="n">
        <f aca="false">calc!$G$219</f>
        <v>41.7281587709969</v>
      </c>
      <c r="J219" s="21" t="n">
        <f aca="false">calc!$H$219</f>
        <v>242.133763172356</v>
      </c>
    </row>
    <row r="220" customFormat="false" ht="12.8" hidden="false" customHeight="false" outlineLevel="0" collapsed="false">
      <c r="E220" s="28" t="n">
        <f aca="false">calc!$D$220</f>
        <v>7</v>
      </c>
      <c r="F220" s="28" t="n">
        <f aca="false">calc!$E$220</f>
        <v>8</v>
      </c>
      <c r="G220" s="7" t="n">
        <f aca="false">calc!$K$220</f>
        <v>219</v>
      </c>
      <c r="H220" s="20" t="n">
        <f aca="false">calc!$F$220</f>
        <v>41.4672550383309</v>
      </c>
      <c r="I220" s="21" t="n">
        <f aca="false">calc!$G$220</f>
        <v>41.4863432040062</v>
      </c>
      <c r="J220" s="21" t="n">
        <f aca="false">calc!$H$220</f>
        <v>241.9438577916</v>
      </c>
    </row>
    <row r="221" customFormat="false" ht="12.8" hidden="false" customHeight="false" outlineLevel="0" collapsed="false">
      <c r="E221" s="28" t="n">
        <f aca="false">calc!$D$221</f>
        <v>8</v>
      </c>
      <c r="F221" s="28" t="n">
        <f aca="false">calc!$E$221</f>
        <v>8</v>
      </c>
      <c r="G221" s="7" t="n">
        <f aca="false">calc!$K$221</f>
        <v>220</v>
      </c>
      <c r="H221" s="20" t="n">
        <f aca="false">calc!$F$221</f>
        <v>41.2200038568305</v>
      </c>
      <c r="I221" s="21" t="n">
        <f aca="false">calc!$G$221</f>
        <v>41.2392578827219</v>
      </c>
      <c r="J221" s="21" t="n">
        <f aca="false">calc!$H$221</f>
        <v>241.754572068973</v>
      </c>
    </row>
    <row r="222" customFormat="false" ht="12.8" hidden="false" customHeight="false" outlineLevel="0" collapsed="false">
      <c r="E222" s="28" t="n">
        <f aca="false">calc!$D$222</f>
        <v>9</v>
      </c>
      <c r="F222" s="28" t="n">
        <f aca="false">calc!$E$222</f>
        <v>8</v>
      </c>
      <c r="G222" s="7" t="n">
        <f aca="false">calc!$K$222</f>
        <v>221</v>
      </c>
      <c r="H222" s="20" t="n">
        <f aca="false">calc!$F$222</f>
        <v>40.9675547940023</v>
      </c>
      <c r="I222" s="21" t="n">
        <f aca="false">calc!$G$222</f>
        <v>40.9869798311495</v>
      </c>
      <c r="J222" s="21" t="n">
        <f aca="false">calc!$H$222</f>
        <v>241.565991214003</v>
      </c>
    </row>
    <row r="223" customFormat="false" ht="12.8" hidden="false" customHeight="false" outlineLevel="0" collapsed="false">
      <c r="E223" s="28" t="n">
        <f aca="false">calc!$D$223</f>
        <v>10</v>
      </c>
      <c r="F223" s="28" t="n">
        <f aca="false">calc!$E$223</f>
        <v>8</v>
      </c>
      <c r="G223" s="7" t="n">
        <f aca="false">calc!$K$223</f>
        <v>222</v>
      </c>
      <c r="H223" s="20" t="n">
        <f aca="false">calc!$F$223</f>
        <v>40.7099873885448</v>
      </c>
      <c r="I223" s="21" t="n">
        <f aca="false">calc!$G$223</f>
        <v>40.7295886698331</v>
      </c>
      <c r="J223" s="21" t="n">
        <f aca="false">calc!$H$223</f>
        <v>241.378194745551</v>
      </c>
    </row>
    <row r="224" customFormat="false" ht="12.8" hidden="false" customHeight="false" outlineLevel="0" collapsed="false">
      <c r="E224" s="28" t="n">
        <f aca="false">calc!$D$224</f>
        <v>11</v>
      </c>
      <c r="F224" s="28" t="n">
        <f aca="false">calc!$E$224</f>
        <v>8</v>
      </c>
      <c r="G224" s="7" t="n">
        <f aca="false">calc!$K$224</f>
        <v>223</v>
      </c>
      <c r="H224" s="20" t="n">
        <f aca="false">calc!$F$224</f>
        <v>40.4473836893195</v>
      </c>
      <c r="I224" s="21" t="n">
        <f aca="false">calc!$G$224</f>
        <v>40.4671665324444</v>
      </c>
      <c r="J224" s="21" t="n">
        <f aca="false">calc!$H$224</f>
        <v>241.191256518402</v>
      </c>
    </row>
    <row r="225" customFormat="false" ht="12.8" hidden="false" customHeight="false" outlineLevel="0" collapsed="false">
      <c r="E225" s="28" t="n">
        <f aca="false">calc!$D$225</f>
        <v>12</v>
      </c>
      <c r="F225" s="28" t="n">
        <f aca="false">calc!$E$225</f>
        <v>8</v>
      </c>
      <c r="G225" s="7" t="n">
        <f aca="false">calc!$K$225</f>
        <v>224</v>
      </c>
      <c r="H225" s="20" t="n">
        <f aca="false">calc!$F$225</f>
        <v>40.1798281763244</v>
      </c>
      <c r="I225" s="21" t="n">
        <f aca="false">calc!$G$225</f>
        <v>40.1997979868943</v>
      </c>
      <c r="J225" s="21" t="n">
        <f aca="false">calc!$H$225</f>
        <v>241.005244755675</v>
      </c>
    </row>
    <row r="226" customFormat="false" ht="12.8" hidden="false" customHeight="false" outlineLevel="0" collapsed="false">
      <c r="E226" s="28" t="n">
        <f aca="false">calc!$D$226</f>
        <v>13</v>
      </c>
      <c r="F226" s="28" t="n">
        <f aca="false">calc!$E$226</f>
        <v>8</v>
      </c>
      <c r="G226" s="7" t="n">
        <f aca="false">calc!$K$226</f>
        <v>225</v>
      </c>
      <c r="H226" s="20" t="n">
        <f aca="false">calc!$F$226</f>
        <v>39.9074076788359</v>
      </c>
      <c r="I226" s="21" t="n">
        <f aca="false">calc!$G$226</f>
        <v>39.9275699536176</v>
      </c>
      <c r="J226" s="21" t="n">
        <f aca="false">calc!$H$226</f>
        <v>240.820222100168</v>
      </c>
    </row>
    <row r="227" customFormat="false" ht="12.8" hidden="false" customHeight="false" outlineLevel="0" collapsed="false">
      <c r="E227" s="28" t="n">
        <f aca="false">calc!$D$227</f>
        <v>14</v>
      </c>
      <c r="F227" s="28" t="n">
        <f aca="false">calc!$E$227</f>
        <v>8</v>
      </c>
      <c r="G227" s="7" t="n">
        <f aca="false">calc!$K$227</f>
        <v>226</v>
      </c>
      <c r="H227" s="20" t="n">
        <f aca="false">calc!$F$227</f>
        <v>39.6302112925912</v>
      </c>
      <c r="I227" s="21" t="n">
        <f aca="false">calc!$G$227</f>
        <v>39.6505716229053</v>
      </c>
      <c r="J227" s="21" t="n">
        <f aca="false">calc!$H$227</f>
        <v>240.636245680916</v>
      </c>
    </row>
    <row r="228" customFormat="false" ht="12.8" hidden="false" customHeight="false" outlineLevel="0" collapsed="false">
      <c r="E228" s="28" t="n">
        <f aca="false">calc!$D$228</f>
        <v>15</v>
      </c>
      <c r="F228" s="28" t="n">
        <f aca="false">calc!$E$228</f>
        <v>8</v>
      </c>
      <c r="G228" s="7" t="n">
        <f aca="false">calc!$K$228</f>
        <v>227</v>
      </c>
      <c r="H228" s="20" t="n">
        <f aca="false">calc!$F$228</f>
        <v>39.348330299927</v>
      </c>
      <c r="I228" s="21" t="n">
        <f aca="false">calc!$G$228</f>
        <v>39.3688943751937</v>
      </c>
      <c r="J228" s="21" t="n">
        <f aca="false">calc!$H$228</f>
        <v>240.453367187399</v>
      </c>
    </row>
    <row r="229" customFormat="false" ht="12.8" hidden="false" customHeight="false" outlineLevel="0" collapsed="false">
      <c r="E229" s="28" t="n">
        <f aca="false">calc!$D$229</f>
        <v>16</v>
      </c>
      <c r="F229" s="28" t="n">
        <f aca="false">calc!$E$229</f>
        <v>8</v>
      </c>
      <c r="G229" s="7" t="n">
        <f aca="false">calc!$K$229</f>
        <v>228</v>
      </c>
      <c r="H229" s="20" t="n">
        <f aca="false">calc!$F$229</f>
        <v>39.0618580876319</v>
      </c>
      <c r="I229" s="21" t="n">
        <f aca="false">calc!$G$229</f>
        <v>39.0826316990758</v>
      </c>
      <c r="J229" s="21" t="n">
        <f aca="false">calc!$H$229</f>
        <v>240.271632960551</v>
      </c>
    </row>
    <row r="230" customFormat="false" ht="12.8" hidden="false" customHeight="false" outlineLevel="0" collapsed="false">
      <c r="E230" s="28" t="n">
        <f aca="false">calc!$D$230</f>
        <v>17</v>
      </c>
      <c r="F230" s="28" t="n">
        <f aca="false">calc!$E$230</f>
        <v>8</v>
      </c>
      <c r="G230" s="7" t="n">
        <f aca="false">calc!$K$230</f>
        <v>229</v>
      </c>
      <c r="H230" s="20" t="n">
        <f aca="false">calc!$F$230</f>
        <v>38.7708900697713</v>
      </c>
      <c r="I230" s="21" t="n">
        <f aca="false">calc!$G$230</f>
        <v>38.791879114286</v>
      </c>
      <c r="J230" s="21" t="n">
        <f aca="false">calc!$H$230</f>
        <v>240.091084086802</v>
      </c>
    </row>
    <row r="231" customFormat="false" ht="12.8" hidden="false" customHeight="false" outlineLevel="0" collapsed="false">
      <c r="E231" s="28" t="n">
        <f aca="false">calc!$D$231</f>
        <v>18</v>
      </c>
      <c r="F231" s="28" t="n">
        <f aca="false">calc!$E$231</f>
        <v>8</v>
      </c>
      <c r="G231" s="7" t="n">
        <f aca="false">calc!$K$231</f>
        <v>230</v>
      </c>
      <c r="H231" s="20" t="n">
        <f aca="false">calc!$F$231</f>
        <v>38.4755236063133</v>
      </c>
      <c r="I231" s="21" t="n">
        <f aca="false">calc!$G$231</f>
        <v>38.4967340904942</v>
      </c>
      <c r="J231" s="21" t="n">
        <f aca="false">calc!$H$231</f>
        <v>239.911756511475</v>
      </c>
    </row>
    <row r="232" customFormat="false" ht="12.8" hidden="false" customHeight="false" outlineLevel="0" collapsed="false">
      <c r="E232" s="28" t="n">
        <f aca="false">calc!$D$232</f>
        <v>19</v>
      </c>
      <c r="F232" s="28" t="n">
        <f aca="false">calc!$E$232</f>
        <v>8</v>
      </c>
      <c r="G232" s="7" t="n">
        <f aca="false">calc!$K$232</f>
        <v>231</v>
      </c>
      <c r="H232" s="20" t="n">
        <f aca="false">calc!$F$232</f>
        <v>38.1758579266036</v>
      </c>
      <c r="I232" s="21" t="n">
        <f aca="false">calc!$G$232</f>
        <v>38.1972959709522</v>
      </c>
      <c r="J232" s="21" t="n">
        <f aca="false">calc!$H$232</f>
        <v>239.733681154391</v>
      </c>
    </row>
    <row r="233" customFormat="false" ht="12.8" hidden="false" customHeight="false" outlineLevel="0" collapsed="false">
      <c r="E233" s="28" t="n">
        <f aca="false">calc!$D$233</f>
        <v>20</v>
      </c>
      <c r="F233" s="28" t="n">
        <f aca="false">calc!$E$233</f>
        <v>8</v>
      </c>
      <c r="G233" s="7" t="n">
        <f aca="false">calc!$K$233</f>
        <v>232</v>
      </c>
      <c r="H233" s="20" t="n">
        <f aca="false">calc!$F$233</f>
        <v>37.8719940541922</v>
      </c>
      <c r="I233" s="21" t="n">
        <f aca="false">calc!$G$233</f>
        <v>37.8936658974962</v>
      </c>
      <c r="J233" s="21" t="n">
        <f aca="false">calc!$H$233</f>
        <v>239.556884033556</v>
      </c>
    </row>
    <row r="234" customFormat="false" ht="12.8" hidden="false" customHeight="false" outlineLevel="0" collapsed="false">
      <c r="E234" s="28" t="n">
        <f aca="false">calc!$D$234</f>
        <v>21</v>
      </c>
      <c r="F234" s="28" t="n">
        <f aca="false">calc!$E$234</f>
        <v>8</v>
      </c>
      <c r="G234" s="7" t="n">
        <f aca="false">calc!$K$234</f>
        <v>233</v>
      </c>
      <c r="H234" s="20" t="n">
        <f aca="false">calc!$F$234</f>
        <v>37.5640347295574</v>
      </c>
      <c r="I234" s="21" t="n">
        <f aca="false">calc!$G$234</f>
        <v>37.5859467334542</v>
      </c>
      <c r="J234" s="21" t="n">
        <f aca="false">calc!$H$234</f>
        <v>239.381386402719</v>
      </c>
    </row>
    <row r="235" customFormat="false" ht="12.8" hidden="false" customHeight="false" outlineLevel="0" collapsed="false">
      <c r="E235" s="28" t="n">
        <f aca="false">calc!$D$235</f>
        <v>22</v>
      </c>
      <c r="F235" s="28" t="n">
        <f aca="false">calc!$E$235</f>
        <v>8</v>
      </c>
      <c r="G235" s="7" t="n">
        <f aca="false">calc!$K$235</f>
        <v>234</v>
      </c>
      <c r="H235" s="20" t="n">
        <f aca="false">calc!$F$235</f>
        <v>37.2520843393944</v>
      </c>
      <c r="I235" s="21" t="n">
        <f aca="false">calc!$G$235</f>
        <v>37.2742429931213</v>
      </c>
      <c r="J235" s="21" t="n">
        <f aca="false">calc!$H$235</f>
        <v>239.207204886258</v>
      </c>
    </row>
    <row r="236" customFormat="false" ht="12.8" hidden="false" customHeight="false" outlineLevel="0" collapsed="false">
      <c r="E236" s="28" t="n">
        <f aca="false">calc!$D$236</f>
        <v>23</v>
      </c>
      <c r="F236" s="28" t="n">
        <f aca="false">calc!$E$236</f>
        <v>8</v>
      </c>
      <c r="G236" s="7" t="n">
        <f aca="false">calc!$K$236</f>
        <v>235</v>
      </c>
      <c r="H236" s="20" t="n">
        <f aca="false">calc!$F$236</f>
        <v>36.9362488450672</v>
      </c>
      <c r="I236" s="21" t="n">
        <f aca="false">calc!$G$236</f>
        <v>36.9586607704039</v>
      </c>
      <c r="J236" s="21" t="n">
        <f aca="false">calc!$H$236</f>
        <v>239.034351624462</v>
      </c>
    </row>
    <row r="237" customFormat="false" ht="12.8" hidden="false" customHeight="false" outlineLevel="0" collapsed="false">
      <c r="E237" s="28" t="n">
        <f aca="false">calc!$D$237</f>
        <v>24</v>
      </c>
      <c r="F237" s="28" t="n">
        <f aca="false">calc!$E$237</f>
        <v>8</v>
      </c>
      <c r="G237" s="7" t="n">
        <f aca="false">calc!$K$237</f>
        <v>236</v>
      </c>
      <c r="H237" s="20" t="n">
        <f aca="false">calc!$F$237</f>
        <v>36.6166357119016</v>
      </c>
      <c r="I237" s="21" t="n">
        <f aca="false">calc!$G$237</f>
        <v>36.6393076683127</v>
      </c>
      <c r="J237" s="21" t="n">
        <f aca="false">calc!$H$237</f>
        <v>238.862834425498</v>
      </c>
    </row>
    <row r="238" customFormat="false" ht="12.8" hidden="false" customHeight="false" outlineLevel="0" collapsed="false">
      <c r="E238" s="28" t="n">
        <f aca="false">calc!$D$238</f>
        <v>25</v>
      </c>
      <c r="F238" s="28" t="n">
        <f aca="false">calc!$E$238</f>
        <v>8</v>
      </c>
      <c r="G238" s="7" t="n">
        <f aca="false">calc!$K$238</f>
        <v>237</v>
      </c>
      <c r="H238" s="20" t="n">
        <f aca="false">calc!$F$238</f>
        <v>36.2933538427299</v>
      </c>
      <c r="I238" s="21" t="n">
        <f aca="false">calc!$G$238</f>
        <v>36.3162927327108</v>
      </c>
      <c r="J238" s="21" t="n">
        <f aca="false">calc!$H$238</f>
        <v>238.692656917222</v>
      </c>
    </row>
    <row r="239" customFormat="false" ht="12.8" hidden="false" customHeight="false" outlineLevel="0" collapsed="false">
      <c r="E239" s="28" t="n">
        <f aca="false">calc!$D$239</f>
        <v>26</v>
      </c>
      <c r="F239" s="28" t="n">
        <f aca="false">calc!$E$239</f>
        <v>8</v>
      </c>
      <c r="G239" s="7" t="n">
        <f aca="false">calc!$K$239</f>
        <v>238</v>
      </c>
      <c r="H239" s="20" t="n">
        <f aca="false">calc!$F$239</f>
        <v>35.9665135121494</v>
      </c>
      <c r="I239" s="21" t="n">
        <f aca="false">calc!$G$239</f>
        <v>35.9897263867825</v>
      </c>
      <c r="J239" s="21" t="n">
        <f aca="false">calc!$H$239</f>
        <v>238.523818704761</v>
      </c>
    </row>
    <row r="240" customFormat="false" ht="12.8" hidden="false" customHeight="false" outlineLevel="0" collapsed="false">
      <c r="E240" s="28" t="n">
        <f aca="false">calc!$D$240</f>
        <v>27</v>
      </c>
      <c r="F240" s="28" t="n">
        <f aca="false">calc!$E$240</f>
        <v>8</v>
      </c>
      <c r="G240" s="7" t="n">
        <f aca="false">calc!$K$240</f>
        <v>239</v>
      </c>
      <c r="H240" s="20" t="n">
        <f aca="false">calc!$F$240</f>
        <v>35.6362263030915</v>
      </c>
      <c r="I240" s="21" t="n">
        <f aca="false">calc!$G$240</f>
        <v>35.6597203678192</v>
      </c>
      <c r="J240" s="21" t="n">
        <f aca="false">calc!$H$240</f>
        <v>238.356315530349</v>
      </c>
    </row>
    <row r="241" customFormat="false" ht="12.8" hidden="false" customHeight="false" outlineLevel="0" collapsed="false">
      <c r="E241" s="28" t="n">
        <f aca="false">calc!$D$241</f>
        <v>28</v>
      </c>
      <c r="F241" s="28" t="n">
        <f aca="false">calc!$E$241</f>
        <v>8</v>
      </c>
      <c r="G241" s="7" t="n">
        <f aca="false">calc!$K$241</f>
        <v>240</v>
      </c>
      <c r="H241" s="20" t="n">
        <f aca="false">calc!$F$241</f>
        <v>35.3026050452183</v>
      </c>
      <c r="I241" s="21" t="n">
        <f aca="false">calc!$G$241</f>
        <v>35.3263876658386</v>
      </c>
      <c r="J241" s="21" t="n">
        <f aca="false">calc!$H$241</f>
        <v>238.190139435758</v>
      </c>
    </row>
    <row r="242" customFormat="false" ht="12.8" hidden="false" customHeight="false" outlineLevel="0" collapsed="false">
      <c r="E242" s="28" t="n">
        <f aca="false">calc!$D$242</f>
        <v>29</v>
      </c>
      <c r="F242" s="28" t="n">
        <f aca="false">calc!$E$242</f>
        <v>8</v>
      </c>
      <c r="G242" s="7" t="n">
        <f aca="false">calc!$K$242</f>
        <v>241</v>
      </c>
      <c r="H242" s="20" t="n">
        <f aca="false">calc!$F$242</f>
        <v>34.9657637567032</v>
      </c>
      <c r="I242" s="21" t="n">
        <f aca="false">calc!$G$242</f>
        <v>34.9898424655931</v>
      </c>
      <c r="J242" s="21" t="n">
        <f aca="false">calc!$H$242</f>
        <v>238.02527892388</v>
      </c>
    </row>
    <row r="243" customFormat="false" ht="12.8" hidden="false" customHeight="false" outlineLevel="0" collapsed="false">
      <c r="E243" s="28" t="n">
        <f aca="false">calc!$D$243</f>
        <v>30</v>
      </c>
      <c r="F243" s="28" t="n">
        <f aca="false">calc!$E$243</f>
        <v>8</v>
      </c>
      <c r="G243" s="7" t="n">
        <f aca="false">calc!$K$243</f>
        <v>242</v>
      </c>
      <c r="H243" s="20" t="n">
        <f aca="false">calc!$F$243</f>
        <v>34.6258175858222</v>
      </c>
      <c r="I243" s="21" t="n">
        <f aca="false">calc!$G$243</f>
        <v>34.6502000883982</v>
      </c>
      <c r="J243" s="21" t="n">
        <f aca="false">calc!$H$243</f>
        <v>237.861719125565</v>
      </c>
    </row>
    <row r="244" customFormat="false" ht="12.8" hidden="false" customHeight="false" outlineLevel="0" collapsed="false">
      <c r="E244" s="28" t="n">
        <f aca="false">calc!$D$244</f>
        <v>31</v>
      </c>
      <c r="F244" s="28" t="n">
        <f aca="false">calc!$E$244</f>
        <v>8</v>
      </c>
      <c r="G244" s="7" t="n">
        <f aca="false">calc!$K$244</f>
        <v>243</v>
      </c>
      <c r="H244" s="20" t="n">
        <f aca="false">calc!$F$244</f>
        <v>34.2828827556846</v>
      </c>
      <c r="I244" s="21" t="n">
        <f aca="false">calc!$G$244</f>
        <v>34.3075769371042</v>
      </c>
      <c r="J244" s="21" t="n">
        <f aca="false">calc!$H$244</f>
        <v>237.699441965013</v>
      </c>
    </row>
    <row r="245" customFormat="false" ht="12.8" hidden="false" customHeight="false" outlineLevel="0" collapsed="false">
      <c r="E245" s="28" t="n">
        <f aca="false">calc!$D$245</f>
        <v>1</v>
      </c>
      <c r="F245" s="28" t="n">
        <f aca="false">calc!$E$245</f>
        <v>9</v>
      </c>
      <c r="G245" s="7" t="n">
        <f aca="false">calc!$K$245</f>
        <v>244</v>
      </c>
      <c r="H245" s="20" t="n">
        <f aca="false">calc!$F$245</f>
        <v>33.9370765135836</v>
      </c>
      <c r="I245" s="21" t="n">
        <f aca="false">calc!$G$245</f>
        <v>33.9620904456944</v>
      </c>
      <c r="J245" s="21" t="n">
        <f aca="false">calc!$H$245</f>
        <v>237.538426320512</v>
      </c>
    </row>
    <row r="246" customFormat="false" ht="12.8" hidden="false" customHeight="false" outlineLevel="0" collapsed="false">
      <c r="E246" s="28" t="n">
        <f aca="false">calc!$D$246</f>
        <v>2</v>
      </c>
      <c r="F246" s="28" t="n">
        <f aca="false">calc!$E$246</f>
        <v>9</v>
      </c>
      <c r="G246" s="7" t="n">
        <f aca="false">calc!$K$246</f>
        <v>245</v>
      </c>
      <c r="H246" s="20" t="n">
        <f aca="false">calc!$F$246</f>
        <v>33.5885170775872</v>
      </c>
      <c r="I246" s="21" t="n">
        <f aca="false">calc!$G$246</f>
        <v>33.6138590261325</v>
      </c>
      <c r="J246" s="21" t="n">
        <f aca="false">calc!$H$246</f>
        <v>237.378648193673</v>
      </c>
    </row>
    <row r="247" customFormat="false" ht="12.8" hidden="false" customHeight="false" outlineLevel="0" collapsed="false">
      <c r="E247" s="28" t="n">
        <f aca="false">calc!$D$247</f>
        <v>3</v>
      </c>
      <c r="F247" s="28" t="n">
        <f aca="false">calc!$E$247</f>
        <v>9</v>
      </c>
      <c r="G247" s="7" t="n">
        <f aca="false">calc!$K$247</f>
        <v>246</v>
      </c>
      <c r="H247" s="20" t="n">
        <f aca="false">calc!$F$247</f>
        <v>33.2373235887122</v>
      </c>
      <c r="I247" s="21" t="n">
        <f aca="false">calc!$G$247</f>
        <v>33.2630020207977</v>
      </c>
      <c r="J247" s="21" t="n">
        <f aca="false">calc!$H$247</f>
        <v>237.220080871286</v>
      </c>
    </row>
    <row r="248" customFormat="false" ht="12.8" hidden="false" customHeight="false" outlineLevel="0" collapsed="false">
      <c r="E248" s="28" t="n">
        <f aca="false">calc!$D$248</f>
        <v>4</v>
      </c>
      <c r="F248" s="28" t="n">
        <f aca="false">calc!$E$248</f>
        <v>9</v>
      </c>
      <c r="G248" s="7" t="n">
        <f aca="false">calc!$K$248</f>
        <v>247</v>
      </c>
      <c r="H248" s="20" t="n">
        <f aca="false">calc!$F$248</f>
        <v>32.8836160650641</v>
      </c>
      <c r="I248" s="21" t="n">
        <f aca="false">calc!$G$248</f>
        <v>32.9096396568925</v>
      </c>
      <c r="J248" s="21" t="n">
        <f aca="false">calc!$H$248</f>
        <v>237.062695086058</v>
      </c>
    </row>
    <row r="249" customFormat="false" ht="12.8" hidden="false" customHeight="false" outlineLevel="0" collapsed="false">
      <c r="E249" s="28" t="n">
        <f aca="false">calc!$D$249</f>
        <v>5</v>
      </c>
      <c r="F249" s="28" t="n">
        <f aca="false">calc!$E$249</f>
        <v>9</v>
      </c>
      <c r="G249" s="7" t="n">
        <f aca="false">calc!$K$249</f>
        <v>248</v>
      </c>
      <c r="H249" s="20" t="n">
        <f aca="false">calc!$F$249</f>
        <v>32.5275153543743</v>
      </c>
      <c r="I249" s="21" t="n">
        <f aca="false">calc!$G$249</f>
        <v>32.5538929992571</v>
      </c>
      <c r="J249" s="21" t="n">
        <f aca="false">calc!$H$249</f>
        <v>236.90645918239</v>
      </c>
    </row>
    <row r="250" customFormat="false" ht="12.8" hidden="false" customHeight="false" outlineLevel="0" collapsed="false">
      <c r="E250" s="28" t="n">
        <f aca="false">calc!$D$250</f>
        <v>6</v>
      </c>
      <c r="F250" s="28" t="n">
        <f aca="false">calc!$E$250</f>
        <v>9</v>
      </c>
      <c r="G250" s="7" t="n">
        <f aca="false">calc!$K$250</f>
        <v>249</v>
      </c>
      <c r="H250" s="20" t="n">
        <f aca="false">calc!$F$250</f>
        <v>32.1691430931905</v>
      </c>
      <c r="I250" s="21" t="n">
        <f aca="false">calc!$G$250</f>
        <v>32.195883909839</v>
      </c>
      <c r="J250" s="21" t="n">
        <f aca="false">calc!$H$250</f>
        <v>236.751339271559</v>
      </c>
    </row>
    <row r="251" customFormat="false" ht="12.8" hidden="false" customHeight="false" outlineLevel="0" collapsed="false">
      <c r="E251" s="28" t="n">
        <f aca="false">calc!$D$251</f>
        <v>7</v>
      </c>
      <c r="F251" s="28" t="n">
        <f aca="false">calc!$E$251</f>
        <v>9</v>
      </c>
      <c r="G251" s="7" t="n">
        <f aca="false">calc!$K$251</f>
        <v>250</v>
      </c>
      <c r="H251" s="20" t="n">
        <f aca="false">calc!$F$251</f>
        <v>31.8086216653254</v>
      </c>
      <c r="I251" s="21" t="n">
        <f aca="false">calc!$G$251</f>
        <v>31.8357350064307</v>
      </c>
      <c r="J251" s="21" t="n">
        <f aca="false">calc!$H$251</f>
        <v>236.597299389624</v>
      </c>
    </row>
    <row r="252" customFormat="false" ht="12.8" hidden="false" customHeight="false" outlineLevel="0" collapsed="false">
      <c r="E252" s="28" t="n">
        <f aca="false">calc!$D$252</f>
        <v>8</v>
      </c>
      <c r="F252" s="28" t="n">
        <f aca="false">calc!$E$252</f>
        <v>9</v>
      </c>
      <c r="G252" s="7" t="n">
        <f aca="false">calc!$K$252</f>
        <v>251</v>
      </c>
      <c r="H252" s="20" t="n">
        <f aca="false">calc!$F$252</f>
        <v>31.4460741610319</v>
      </c>
      <c r="I252" s="21" t="n">
        <f aca="false">calc!$G$252</f>
        <v>31.4735696221398</v>
      </c>
      <c r="J252" s="21" t="n">
        <f aca="false">calc!$H$252</f>
        <v>236.444301654914</v>
      </c>
    </row>
    <row r="253" customFormat="false" ht="12.8" hidden="false" customHeight="false" outlineLevel="0" collapsed="false">
      <c r="E253" s="28" t="n">
        <f aca="false">calc!$D$253</f>
        <v>9</v>
      </c>
      <c r="F253" s="28" t="n">
        <f aca="false">calc!$E$253</f>
        <v>9</v>
      </c>
      <c r="G253" s="7" t="n">
        <f aca="false">calc!$K$253</f>
        <v>252</v>
      </c>
      <c r="H253" s="20" t="n">
        <f aca="false">calc!$F$253</f>
        <v>31.0816243400676</v>
      </c>
      <c r="I253" s="21" t="n">
        <f aca="false">calc!$G$253</f>
        <v>31.1095117687532</v>
      </c>
      <c r="J253" s="21" t="n">
        <f aca="false">calc!$H$253</f>
        <v>236.292306418989</v>
      </c>
    </row>
    <row r="254" customFormat="false" ht="12.8" hidden="false" customHeight="false" outlineLevel="0" collapsed="false">
      <c r="E254" s="28" t="n">
        <f aca="false">calc!$D$254</f>
        <v>10</v>
      </c>
      <c r="F254" s="28" t="n">
        <f aca="false">calc!$E$254</f>
        <v>9</v>
      </c>
      <c r="G254" s="7" t="n">
        <f aca="false">calc!$K$254</f>
        <v>253</v>
      </c>
      <c r="H254" s="20" t="n">
        <f aca="false">calc!$F$254</f>
        <v>30.7153965950471</v>
      </c>
      <c r="I254" s="21" t="n">
        <f aca="false">calc!$G$254</f>
        <v>30.7436861003955</v>
      </c>
      <c r="J254" s="21" t="n">
        <f aca="false">calc!$H$254</f>
        <v>236.141272417418</v>
      </c>
    </row>
    <row r="255" customFormat="false" ht="12.8" hidden="false" customHeight="false" outlineLevel="0" collapsed="false">
      <c r="E255" s="28" t="n">
        <f aca="false">calc!$D$255</f>
        <v>11</v>
      </c>
      <c r="F255" s="28" t="n">
        <f aca="false">calc!$E$255</f>
        <v>9</v>
      </c>
      <c r="G255" s="7" t="n">
        <f aca="false">calc!$K$255</f>
        <v>254</v>
      </c>
      <c r="H255" s="20" t="n">
        <f aca="false">calc!$F$255</f>
        <v>30.3475159162603</v>
      </c>
      <c r="I255" s="21" t="n">
        <f aca="false">calc!$G$255</f>
        <v>30.3762178786586</v>
      </c>
      <c r="J255" s="21" t="n">
        <f aca="false">calc!$H$255</f>
        <v>235.991156917847</v>
      </c>
    </row>
    <row r="256" customFormat="false" ht="12.8" hidden="false" customHeight="false" outlineLevel="0" collapsed="false">
      <c r="E256" s="28" t="n">
        <f aca="false">calc!$D$256</f>
        <v>12</v>
      </c>
      <c r="F256" s="28" t="n">
        <f aca="false">calc!$E$256</f>
        <v>9</v>
      </c>
      <c r="G256" s="7" t="n">
        <f aca="false">calc!$K$256</f>
        <v>255</v>
      </c>
      <c r="H256" s="20" t="n">
        <f aca="false">calc!$F$256</f>
        <v>29.9781078590909</v>
      </c>
      <c r="I256" s="21" t="n">
        <f aca="false">calc!$G$256</f>
        <v>30.0072329403348</v>
      </c>
      <c r="J256" s="21" t="n">
        <f aca="false">calc!$H$256</f>
        <v>235.841915863053</v>
      </c>
    </row>
    <row r="257" customFormat="false" ht="12.8" hidden="false" customHeight="false" outlineLevel="0" collapsed="false">
      <c r="E257" s="28" t="n">
        <f aca="false">calc!$D$257</f>
        <v>13</v>
      </c>
      <c r="F257" s="28" t="n">
        <f aca="false">calc!$E$257</f>
        <v>9</v>
      </c>
      <c r="G257" s="7" t="n">
        <f aca="false">calc!$K$257</f>
        <v>256</v>
      </c>
      <c r="H257" s="20" t="n">
        <f aca="false">calc!$F$257</f>
        <v>29.6072985102162</v>
      </c>
      <c r="I257" s="21" t="n">
        <f aca="false">calc!$G$257</f>
        <v>29.6368576639386</v>
      </c>
      <c r="J257" s="21" t="n">
        <f aca="false">calc!$H$257</f>
        <v>235.693504015714</v>
      </c>
    </row>
    <row r="258" customFormat="false" ht="12.8" hidden="false" customHeight="false" outlineLevel="0" collapsed="false">
      <c r="E258" s="28" t="n">
        <f aca="false">calc!$D$258</f>
        <v>14</v>
      </c>
      <c r="F258" s="28" t="n">
        <f aca="false">calc!$E$258</f>
        <v>9</v>
      </c>
      <c r="G258" s="7" t="n">
        <f aca="false">calc!$K$258</f>
        <v>257</v>
      </c>
      <c r="H258" s="20" t="n">
        <f aca="false">calc!$F$258</f>
        <v>29.2352144574564</v>
      </c>
      <c r="I258" s="21" t="n">
        <f aca="false">calc!$G$258</f>
        <v>29.2652189398773</v>
      </c>
      <c r="J258" s="21" t="n">
        <f aca="false">calc!$H$258</f>
        <v>235.545875095728</v>
      </c>
    </row>
    <row r="259" customFormat="false" ht="12.8" hidden="false" customHeight="false" outlineLevel="0" collapsed="false">
      <c r="E259" s="28" t="n">
        <f aca="false">calc!$D$259</f>
        <v>15</v>
      </c>
      <c r="F259" s="28" t="n">
        <f aca="false">calc!$E$259</f>
        <v>9</v>
      </c>
      <c r="G259" s="7" t="n">
        <f aca="false">calc!$K$259</f>
        <v>258</v>
      </c>
      <c r="H259" s="20" t="n">
        <f aca="false">calc!$F$259</f>
        <v>28.8619827594393</v>
      </c>
      <c r="I259" s="21" t="n">
        <f aca="false">calc!$G$259</f>
        <v>28.8924441404421</v>
      </c>
      <c r="J259" s="21" t="n">
        <f aca="false">calc!$H$259</f>
        <v>235.398981916891</v>
      </c>
    </row>
    <row r="260" customFormat="false" ht="12.8" hidden="false" customHeight="false" outlineLevel="0" collapsed="false">
      <c r="E260" s="28" t="n">
        <f aca="false">calc!$D$260</f>
        <v>16</v>
      </c>
      <c r="F260" s="28" t="n">
        <f aca="false">calc!$E$260</f>
        <v>9</v>
      </c>
      <c r="G260" s="7" t="n">
        <f aca="false">calc!$K$260</f>
        <v>259</v>
      </c>
      <c r="H260" s="20" t="n">
        <f aca="false">calc!$F$260</f>
        <v>28.4877309164723</v>
      </c>
      <c r="I260" s="21" t="n">
        <f aca="false">calc!$G$260</f>
        <v>28.5186610910072</v>
      </c>
      <c r="J260" s="21" t="n">
        <f aca="false">calc!$H$260</f>
        <v>235.252776520167</v>
      </c>
    </row>
    <row r="261" customFormat="false" ht="12.8" hidden="false" customHeight="false" outlineLevel="0" collapsed="false">
      <c r="E261" s="28" t="n">
        <f aca="false">calc!$D$261</f>
        <v>17</v>
      </c>
      <c r="F261" s="28" t="n">
        <f aca="false">calc!$E$261</f>
        <v>9</v>
      </c>
      <c r="G261" s="7" t="n">
        <f aca="false">calc!$K$261</f>
        <v>260</v>
      </c>
      <c r="H261" s="20" t="n">
        <f aca="false">calc!$F$261</f>
        <v>28.1125868420178</v>
      </c>
      <c r="I261" s="21" t="n">
        <f aca="false">calc!$G$261</f>
        <v>28.1439980418313</v>
      </c>
      <c r="J261" s="21" t="n">
        <f aca="false">calc!$H$261</f>
        <v>235.107210304458</v>
      </c>
    </row>
    <row r="262" customFormat="false" ht="12.8" hidden="false" customHeight="false" outlineLevel="0" collapsed="false">
      <c r="E262" s="28" t="n">
        <f aca="false">calc!$D$262</f>
        <v>18</v>
      </c>
      <c r="F262" s="28" t="n">
        <f aca="false">calc!$E$262</f>
        <v>9</v>
      </c>
      <c r="G262" s="7" t="n">
        <f aca="false">calc!$K$262</f>
        <v>261</v>
      </c>
      <c r="H262" s="20" t="n">
        <f aca="false">calc!$F$262</f>
        <v>27.7366788361368</v>
      </c>
      <c r="I262" s="21" t="n">
        <f aca="false">calc!$G$262</f>
        <v>27.7685836418267</v>
      </c>
      <c r="J262" s="21" t="n">
        <f aca="false">calc!$H$262</f>
        <v>234.962234152212</v>
      </c>
    </row>
    <row r="263" customFormat="false" ht="12.8" hidden="false" customHeight="false" outlineLevel="0" collapsed="false">
      <c r="E263" s="28" t="n">
        <f aca="false">calc!$D$263</f>
        <v>19</v>
      </c>
      <c r="F263" s="28" t="n">
        <f aca="false">calc!$E$263</f>
        <v>9</v>
      </c>
      <c r="G263" s="7" t="n">
        <f aca="false">calc!$K$263</f>
        <v>262</v>
      </c>
      <c r="H263" s="20" t="n">
        <f aca="false">calc!$F$263</f>
        <v>27.3601355573585</v>
      </c>
      <c r="I263" s="21" t="n">
        <f aca="false">calc!$G$263</f>
        <v>27.3925469107523</v>
      </c>
      <c r="J263" s="21" t="n">
        <f aca="false">calc!$H$263</f>
        <v>234.817798556138</v>
      </c>
    </row>
    <row r="264" customFormat="false" ht="12.8" hidden="false" customHeight="false" outlineLevel="0" collapsed="false">
      <c r="E264" s="28" t="n">
        <f aca="false">calc!$D$264</f>
        <v>20</v>
      </c>
      <c r="F264" s="28" t="n">
        <f aca="false">calc!$E$264</f>
        <v>9</v>
      </c>
      <c r="G264" s="7" t="n">
        <f aca="false">calc!$K$264</f>
        <v>263</v>
      </c>
      <c r="H264" s="20" t="n">
        <f aca="false">calc!$F$264</f>
        <v>26.9830859960606</v>
      </c>
      <c r="I264" s="21" t="n">
        <f aca="false">calc!$G$264</f>
        <v>27.0160172129117</v>
      </c>
      <c r="J264" s="21" t="n">
        <f aca="false">calc!$H$264</f>
        <v>234.673853741267</v>
      </c>
    </row>
    <row r="265" customFormat="false" ht="12.8" hidden="false" customHeight="false" outlineLevel="0" collapsed="false">
      <c r="E265" s="28" t="n">
        <f aca="false">calc!$D$265</f>
        <v>21</v>
      </c>
      <c r="F265" s="28" t="n">
        <f aca="false">calc!$E$265</f>
        <v>9</v>
      </c>
      <c r="G265" s="7" t="n">
        <f aca="false">calc!$K$265</f>
        <v>264</v>
      </c>
      <c r="H265" s="20" t="n">
        <f aca="false">calc!$F$265</f>
        <v>26.6056594507108</v>
      </c>
      <c r="I265" s="21" t="n">
        <f aca="false">calc!$G$265</f>
        <v>26.6391242337029</v>
      </c>
      <c r="J265" s="21" t="n">
        <f aca="false">calc!$H$265</f>
        <v>234.530349779719</v>
      </c>
    </row>
    <row r="266" customFormat="false" ht="12.8" hidden="false" customHeight="false" outlineLevel="0" collapsed="false">
      <c r="E266" s="28" t="n">
        <f aca="false">calc!$D$266</f>
        <v>22</v>
      </c>
      <c r="F266" s="28" t="n">
        <f aca="false">calc!$E$266</f>
        <v>9</v>
      </c>
      <c r="G266" s="7" t="n">
        <f aca="false">calc!$K$266</f>
        <v>265</v>
      </c>
      <c r="H266" s="20" t="n">
        <f aca="false">calc!$F$266</f>
        <v>26.2279854997675</v>
      </c>
      <c r="I266" s="21" t="n">
        <f aca="false">calc!$G$266</f>
        <v>26.2619979518215</v>
      </c>
      <c r="J266" s="21" t="n">
        <f aca="false">calc!$H$266</f>
        <v>234.387236711182</v>
      </c>
    </row>
    <row r="267" customFormat="false" ht="12.8" hidden="false" customHeight="false" outlineLevel="0" collapsed="false">
      <c r="E267" s="28" t="n">
        <f aca="false">calc!$D$267</f>
        <v>23</v>
      </c>
      <c r="F267" s="28" t="n">
        <f aca="false">calc!$E$267</f>
        <v>9</v>
      </c>
      <c r="G267" s="7" t="n">
        <f aca="false">calc!$K$267</f>
        <v>266</v>
      </c>
      <c r="H267" s="20" t="n">
        <f aca="false">calc!$F$267</f>
        <v>25.8501939772056</v>
      </c>
      <c r="I267" s="21" t="n">
        <f aca="false">calc!$G$267</f>
        <v>25.8847686150741</v>
      </c>
      <c r="J267" s="21" t="n">
        <f aca="false">calc!$H$267</f>
        <v>234.244464654442</v>
      </c>
    </row>
    <row r="268" customFormat="false" ht="12.8" hidden="false" customHeight="false" outlineLevel="0" collapsed="false">
      <c r="E268" s="28" t="n">
        <f aca="false">calc!$D$268</f>
        <v>24</v>
      </c>
      <c r="F268" s="28" t="n">
        <f aca="false">calc!$E$268</f>
        <v>9</v>
      </c>
      <c r="G268" s="7" t="n">
        <f aca="false">calc!$K$268</f>
        <v>267</v>
      </c>
      <c r="H268" s="20" t="n">
        <f aca="false">calc!$F$268</f>
        <v>25.4724149481351</v>
      </c>
      <c r="I268" s="21" t="n">
        <f aca="false">calc!$G$268</f>
        <v>25.5075667162674</v>
      </c>
      <c r="J268" s="21" t="n">
        <f aca="false">calc!$H$268</f>
        <v>234.10198391627</v>
      </c>
    </row>
    <row r="269" customFormat="false" ht="12.8" hidden="false" customHeight="false" outlineLevel="0" collapsed="false">
      <c r="E269" s="28" t="n">
        <f aca="false">calc!$D$269</f>
        <v>25</v>
      </c>
      <c r="F269" s="28" t="n">
        <f aca="false">calc!$E$269</f>
        <v>9</v>
      </c>
      <c r="G269" s="7" t="n">
        <f aca="false">calc!$K$269</f>
        <v>268</v>
      </c>
      <c r="H269" s="20" t="n">
        <f aca="false">calc!$F$269</f>
        <v>25.0947786807496</v>
      </c>
      <c r="I269" s="21" t="n">
        <f aca="false">calc!$G$269</f>
        <v>25.1305229654127</v>
      </c>
      <c r="J269" s="21" t="n">
        <f aca="false">calc!$H$269</f>
        <v>233.959745104386</v>
      </c>
    </row>
    <row r="270" customFormat="false" ht="12.8" hidden="false" customHeight="false" outlineLevel="0" collapsed="false">
      <c r="E270" s="28" t="n">
        <f aca="false">calc!$D$270</f>
        <v>26</v>
      </c>
      <c r="F270" s="28" t="n">
        <f aca="false">calc!$E$270</f>
        <v>9</v>
      </c>
      <c r="G270" s="7" t="n">
        <f aca="false">calc!$K$270</f>
        <v>269</v>
      </c>
      <c r="H270" s="20" t="n">
        <f aca="false">calc!$F$270</f>
        <v>24.717415624238</v>
      </c>
      <c r="I270" s="21" t="n">
        <f aca="false">calc!$G$270</f>
        <v>24.7537682678615</v>
      </c>
      <c r="J270" s="21" t="n">
        <f aca="false">calc!$H$270</f>
        <v>233.817699226887</v>
      </c>
    </row>
    <row r="271" customFormat="false" ht="12.8" hidden="false" customHeight="false" outlineLevel="0" collapsed="false">
      <c r="E271" s="28" t="n">
        <f aca="false">calc!$D$271</f>
        <v>27</v>
      </c>
      <c r="F271" s="28" t="n">
        <f aca="false">calc!$E$271</f>
        <v>9</v>
      </c>
      <c r="G271" s="7" t="n">
        <f aca="false">calc!$K$271</f>
        <v>270</v>
      </c>
      <c r="H271" s="20" t="n">
        <f aca="false">calc!$F$271</f>
        <v>24.3404563804026</v>
      </c>
      <c r="I271" s="21" t="n">
        <f aca="false">calc!$G$271</f>
        <v>24.3774336961275</v>
      </c>
      <c r="J271" s="21" t="n">
        <f aca="false">calc!$H$271</f>
        <v>233.675797800264</v>
      </c>
    </row>
    <row r="272" customFormat="false" ht="12.8" hidden="false" customHeight="false" outlineLevel="0" collapsed="false">
      <c r="E272" s="28" t="n">
        <f aca="false">calc!$D$272</f>
        <v>28</v>
      </c>
      <c r="F272" s="28" t="n">
        <f aca="false">calc!$E$272</f>
        <v>9</v>
      </c>
      <c r="G272" s="7" t="n">
        <f aca="false">calc!$K$272</f>
        <v>271</v>
      </c>
      <c r="H272" s="20" t="n">
        <f aca="false">calc!$F$272</f>
        <v>23.9640316785944</v>
      </c>
      <c r="I272" s="21" t="n">
        <f aca="false">calc!$G$272</f>
        <v>24.0016504649876</v>
      </c>
      <c r="J272" s="21" t="n">
        <f aca="false">calc!$H$272</f>
        <v>233.533992948465</v>
      </c>
    </row>
    <row r="273" customFormat="false" ht="12.8" hidden="false" customHeight="false" outlineLevel="0" collapsed="false">
      <c r="E273" s="28" t="n">
        <f aca="false">calc!$D$273</f>
        <v>29</v>
      </c>
      <c r="F273" s="28" t="n">
        <f aca="false">calc!$E$273</f>
        <v>9</v>
      </c>
      <c r="G273" s="7" t="n">
        <f aca="false">calc!$K$273</f>
        <v>272</v>
      </c>
      <c r="H273" s="20" t="n">
        <f aca="false">calc!$F$273</f>
        <v>23.5882723502101</v>
      </c>
      <c r="I273" s="21" t="n">
        <f aca="false">calc!$G$273</f>
        <v>23.6265499061026</v>
      </c>
      <c r="J273" s="21" t="n">
        <f aca="false">calc!$H$273</f>
        <v>233.392237499739</v>
      </c>
    </row>
    <row r="274" customFormat="false" ht="12.8" hidden="false" customHeight="false" outlineLevel="0" collapsed="false">
      <c r="E274" s="28" t="n">
        <f aca="false">calc!$D$274</f>
        <v>30</v>
      </c>
      <c r="F274" s="28" t="n">
        <f aca="false">calc!$E$274</f>
        <v>9</v>
      </c>
      <c r="G274" s="7" t="n">
        <f aca="false">calc!$K$274</f>
        <v>273</v>
      </c>
      <c r="H274" s="20" t="n">
        <f aca="false">calc!$F$274</f>
        <v>23.2133092993008</v>
      </c>
      <c r="I274" s="21" t="n">
        <f aca="false">calc!$G$274</f>
        <v>23.2522634387117</v>
      </c>
      <c r="J274" s="21" t="n">
        <f aca="false">calc!$H$274</f>
        <v>233.250485087345</v>
      </c>
    </row>
    <row r="275" customFormat="false" ht="12.8" hidden="false" customHeight="false" outlineLevel="0" collapsed="false">
      <c r="E275" s="28" t="n">
        <f aca="false">calc!$D$275</f>
        <v>1</v>
      </c>
      <c r="F275" s="28" t="n">
        <f aca="false">calc!$E$275</f>
        <v>10</v>
      </c>
      <c r="G275" s="7" t="n">
        <f aca="false">calc!$K$275</f>
        <v>274</v>
      </c>
      <c r="H275" s="20" t="n">
        <f aca="false">calc!$F$275</f>
        <v>22.8392734771343</v>
      </c>
      <c r="I275" s="21" t="n">
        <f aca="false">calc!$G$275</f>
        <v>22.8789225442169</v>
      </c>
      <c r="J275" s="21" t="n">
        <f aca="false">calc!$H$275</f>
        <v>233.108690239879</v>
      </c>
    </row>
    <row r="276" customFormat="false" ht="12.8" hidden="false" customHeight="false" outlineLevel="0" collapsed="false">
      <c r="E276" s="28" t="n">
        <f aca="false">calc!$D$276</f>
        <v>2</v>
      </c>
      <c r="F276" s="28" t="n">
        <f aca="false">calc!$E$276</f>
        <v>10</v>
      </c>
      <c r="G276" s="7" t="n">
        <f aca="false">calc!$K$276</f>
        <v>275</v>
      </c>
      <c r="H276" s="20" t="n">
        <f aca="false">calc!$F$276</f>
        <v>22.4662958536304</v>
      </c>
      <c r="I276" s="21" t="n">
        <f aca="false">calc!$G$276</f>
        <v>22.506658737583</v>
      </c>
      <c r="J276" s="21" t="n">
        <f aca="false">calc!$H$276</f>
        <v>232.966808473916</v>
      </c>
    </row>
    <row r="277" customFormat="false" ht="12.8" hidden="false" customHeight="false" outlineLevel="0" collapsed="false">
      <c r="E277" s="28" t="n">
        <f aca="false">calc!$D$277</f>
        <v>3</v>
      </c>
      <c r="F277" s="28" t="n">
        <f aca="false">calc!$E$277</f>
        <v>10</v>
      </c>
      <c r="G277" s="7" t="n">
        <f aca="false">calc!$K$277</f>
        <v>276</v>
      </c>
      <c r="H277" s="20" t="n">
        <f aca="false">calc!$F$277</f>
        <v>22.0945073868009</v>
      </c>
      <c r="I277" s="21" t="n">
        <f aca="false">calc!$G$277</f>
        <v>22.1356035366743</v>
      </c>
      <c r="J277" s="21" t="n">
        <f aca="false">calc!$H$277</f>
        <v>232.824796386811</v>
      </c>
    </row>
    <row r="278" customFormat="false" ht="12.8" hidden="false" customHeight="false" outlineLevel="0" collapsed="false">
      <c r="E278" s="28" t="n">
        <f aca="false">calc!$D$278</f>
        <v>4</v>
      </c>
      <c r="F278" s="28" t="n">
        <f aca="false">calc!$E$278</f>
        <v>10</v>
      </c>
      <c r="G278" s="7" t="n">
        <f aca="false">calc!$K$278</f>
        <v>277</v>
      </c>
      <c r="H278" s="20" t="n">
        <f aca="false">calc!$F$278</f>
        <v>21.7240389948861</v>
      </c>
      <c r="I278" s="21" t="n">
        <f aca="false">calc!$G$278</f>
        <v>21.7658884341982</v>
      </c>
      <c r="J278" s="21" t="n">
        <f aca="false">calc!$H$278</f>
        <v>232.682611741079</v>
      </c>
    </row>
    <row r="279" customFormat="false" ht="12.8" hidden="false" customHeight="false" outlineLevel="0" collapsed="false">
      <c r="E279" s="28" t="n">
        <f aca="false">calc!$D$279</f>
        <v>5</v>
      </c>
      <c r="F279" s="28" t="n">
        <f aca="false">calc!$E$279</f>
        <v>10</v>
      </c>
      <c r="G279" s="7" t="n">
        <f aca="false">calc!$K$279</f>
        <v>278</v>
      </c>
      <c r="H279" s="20" t="n">
        <f aca="false">calc!$F$279</f>
        <v>21.3550215227324</v>
      </c>
      <c r="I279" s="21" t="n">
        <f aca="false">calc!$G$279</f>
        <v>21.3976448638079</v>
      </c>
      <c r="J279" s="21" t="n">
        <f aca="false">calc!$H$279</f>
        <v>232.540213555539</v>
      </c>
    </row>
    <row r="280" customFormat="false" ht="12.8" hidden="false" customHeight="false" outlineLevel="0" collapsed="false">
      <c r="E280" s="28" t="n">
        <f aca="false">calc!$D$280</f>
        <v>6</v>
      </c>
      <c r="F280" s="28" t="n">
        <f aca="false">calc!$E$280</f>
        <v>10</v>
      </c>
      <c r="G280" s="7" t="n">
        <f aca="false">calc!$K$280</f>
        <v>279</v>
      </c>
      <c r="H280" s="20" t="n">
        <f aca="false">calc!$F$280</f>
        <v>20.9875857118828</v>
      </c>
      <c r="I280" s="21" t="n">
        <f aca="false">calc!$G$280</f>
        <v>21.0310041698026</v>
      </c>
      <c r="J280" s="21" t="n">
        <f aca="false">calc!$H$280</f>
        <v>232.397562186024</v>
      </c>
    </row>
    <row r="281" customFormat="false" ht="12.8" hidden="false" customHeight="false" outlineLevel="0" collapsed="false">
      <c r="E281" s="28" t="n">
        <f aca="false">calc!$D$281</f>
        <v>7</v>
      </c>
      <c r="F281" s="28" t="n">
        <f aca="false">calc!$E$281</f>
        <v>10</v>
      </c>
      <c r="G281" s="7" t="n">
        <f aca="false">calc!$K$281</f>
        <v>280</v>
      </c>
      <c r="H281" s="20" t="n">
        <f aca="false">calc!$F$281</f>
        <v>20.6218621671362</v>
      </c>
      <c r="I281" s="21" t="n">
        <f aca="false">calc!$G$281</f>
        <v>20.6660975731826</v>
      </c>
      <c r="J281" s="21" t="n">
        <f aca="false">calc!$H$281</f>
        <v>232.254619408606</v>
      </c>
    </row>
    <row r="282" customFormat="false" ht="12.8" hidden="false" customHeight="false" outlineLevel="0" collapsed="false">
      <c r="E282" s="28" t="n">
        <f aca="false">calc!$D$282</f>
        <v>8</v>
      </c>
      <c r="F282" s="28" t="n">
        <f aca="false">calc!$E$282</f>
        <v>10</v>
      </c>
      <c r="G282" s="7" t="n">
        <f aca="false">calc!$K$282</f>
        <v>281</v>
      </c>
      <c r="H282" s="20" t="n">
        <f aca="false">calc!$F$282</f>
        <v>20.2579813207105</v>
      </c>
      <c r="I282" s="21" t="n">
        <f aca="false">calc!$G$282</f>
        <v>20.3030561351774</v>
      </c>
      <c r="J282" s="21" t="n">
        <f aca="false">calc!$H$282</f>
        <v>232.111348503222</v>
      </c>
    </row>
    <row r="283" customFormat="false" ht="12.8" hidden="false" customHeight="false" outlineLevel="0" collapsed="false">
      <c r="E283" s="28" t="n">
        <f aca="false">calc!$D$283</f>
        <v>9</v>
      </c>
      <c r="F283" s="28" t="n">
        <f aca="false">calc!$E$283</f>
        <v>10</v>
      </c>
      <c r="G283" s="7" t="n">
        <f aca="false">calc!$K$283</f>
        <v>282</v>
      </c>
      <c r="H283" s="20" t="n">
        <f aca="false">calc!$F$283</f>
        <v>19.8960733986735</v>
      </c>
      <c r="I283" s="21" t="n">
        <f aca="false">calc!$G$283</f>
        <v>19.9420107228832</v>
      </c>
      <c r="J283" s="21" t="n">
        <f aca="false">calc!$H$283</f>
        <v>231.967714329153</v>
      </c>
    </row>
    <row r="284" customFormat="false" ht="12.8" hidden="false" customHeight="false" outlineLevel="0" collapsed="false">
      <c r="E284" s="28" t="n">
        <f aca="false">calc!$D$284</f>
        <v>10</v>
      </c>
      <c r="F284" s="28" t="n">
        <f aca="false">calc!$E$284</f>
        <v>10</v>
      </c>
      <c r="G284" s="7" t="n">
        <f aca="false">calc!$K$284</f>
        <v>283</v>
      </c>
      <c r="H284" s="20" t="n">
        <f aca="false">calc!$F$284</f>
        <v>19.5362683812847</v>
      </c>
      <c r="I284" s="21" t="n">
        <f aca="false">calc!$G$284</f>
        <v>19.5830919686538</v>
      </c>
      <c r="J284" s="21" t="n">
        <f aca="false">calc!$H$284</f>
        <v>231.823683407347</v>
      </c>
    </row>
    <row r="285" customFormat="false" ht="12.8" hidden="false" customHeight="false" outlineLevel="0" collapsed="false">
      <c r="E285" s="28" t="n">
        <f aca="false">calc!$D$285</f>
        <v>11</v>
      </c>
      <c r="F285" s="28" t="n">
        <f aca="false">calc!$E$285</f>
        <v>10</v>
      </c>
      <c r="G285" s="7" t="n">
        <f aca="false">calc!$K$285</f>
        <v>284</v>
      </c>
      <c r="H285" s="20" t="n">
        <f aca="false">calc!$F$285</f>
        <v>19.1786959666463</v>
      </c>
      <c r="I285" s="21" t="n">
        <f aca="false">calc!$G$285</f>
        <v>19.2264302326017</v>
      </c>
      <c r="J285" s="21" t="n">
        <f aca="false">calc!$H$285</f>
        <v>231.679223992542</v>
      </c>
    </row>
    <row r="286" customFormat="false" ht="12.8" hidden="false" customHeight="false" outlineLevel="0" collapsed="false">
      <c r="E286" s="28" t="n">
        <f aca="false">calc!$D$286</f>
        <v>12</v>
      </c>
      <c r="F286" s="28" t="n">
        <f aca="false">calc!$E$286</f>
        <v>10</v>
      </c>
      <c r="G286" s="7" t="n">
        <f aca="false">calc!$K$286</f>
        <v>285</v>
      </c>
      <c r="H286" s="20" t="n">
        <f aca="false">calc!$F$286</f>
        <v>18.8234855305098</v>
      </c>
      <c r="I286" s="21" t="n">
        <f aca="false">calc!$G$286</f>
        <v>18.8721555610502</v>
      </c>
      <c r="J286" s="21" t="n">
        <f aca="false">calc!$H$286</f>
        <v>231.534306147955</v>
      </c>
    </row>
    <row r="287" customFormat="false" ht="12.8" hidden="false" customHeight="false" outlineLevel="0" collapsed="false">
      <c r="E287" s="28" t="n">
        <f aca="false">calc!$D$287</f>
        <v>13</v>
      </c>
      <c r="F287" s="28" t="n">
        <f aca="false">calc!$E$287</f>
        <v>10</v>
      </c>
      <c r="G287" s="7" t="n">
        <f aca="false">calc!$K$287</f>
        <v>286</v>
      </c>
      <c r="H287" s="20" t="n">
        <f aca="false">calc!$F$287</f>
        <v>18.4707660836134</v>
      </c>
      <c r="I287" s="21" t="n">
        <f aca="false">calc!$G$287</f>
        <v>18.5203976422877</v>
      </c>
      <c r="J287" s="21" t="n">
        <f aca="false">calc!$H$287</f>
        <v>231.388901819977</v>
      </c>
    </row>
    <row r="288" customFormat="false" ht="12.8" hidden="false" customHeight="false" outlineLevel="0" collapsed="false">
      <c r="E288" s="28" t="n">
        <f aca="false">calc!$D$288</f>
        <v>14</v>
      </c>
      <c r="F288" s="28" t="n">
        <f aca="false">calc!$E$288</f>
        <v>10</v>
      </c>
      <c r="G288" s="7" t="n">
        <f aca="false">calc!$K$288</f>
        <v>287</v>
      </c>
      <c r="H288" s="20" t="n">
        <f aca="false">calc!$F$288</f>
        <v>18.1206662295551</v>
      </c>
      <c r="I288" s="21" t="n">
        <f aca="false">calc!$G$288</f>
        <v>18.1712857625936</v>
      </c>
      <c r="J288" s="21" t="n">
        <f aca="false">calc!$H$288</f>
        <v>231.242984907354</v>
      </c>
    </row>
    <row r="289" customFormat="false" ht="12.8" hidden="false" customHeight="false" outlineLevel="0" collapsed="false">
      <c r="E289" s="28" t="n">
        <f aca="false">calc!$D$289</f>
        <v>15</v>
      </c>
      <c r="F289" s="28" t="n">
        <f aca="false">calc!$E$289</f>
        <v>10</v>
      </c>
      <c r="G289" s="7" t="n">
        <f aca="false">calc!$K$289</f>
        <v>288</v>
      </c>
      <c r="H289" s="20" t="n">
        <f aca="false">calc!$F$289</f>
        <v>17.7733141198644</v>
      </c>
      <c r="I289" s="21" t="n">
        <f aca="false">calc!$G$289</f>
        <v>17.8249487591817</v>
      </c>
      <c r="J289" s="21" t="n">
        <f aca="false">calc!$H$289</f>
        <v>231.096531330745</v>
      </c>
    </row>
    <row r="290" customFormat="false" ht="12.8" hidden="false" customHeight="false" outlineLevel="0" collapsed="false">
      <c r="E290" s="28" t="n">
        <f aca="false">calc!$D$290</f>
        <v>16</v>
      </c>
      <c r="F290" s="28" t="n">
        <f aca="false">calc!$E$290</f>
        <v>10</v>
      </c>
      <c r="G290" s="7" t="n">
        <f aca="false">calc!$K$290</f>
        <v>289</v>
      </c>
      <c r="H290" s="20" t="n">
        <f aca="false">calc!$F$290</f>
        <v>17.428837407409</v>
      </c>
      <c r="I290" s="21" t="n">
        <f aca="false">calc!$G$290</f>
        <v>17.4815149711652</v>
      </c>
      <c r="J290" s="21" t="n">
        <f aca="false">calc!$H$290</f>
        <v>230.949519100538</v>
      </c>
    </row>
    <row r="291" customFormat="false" ht="12.8" hidden="false" customHeight="false" outlineLevel="0" collapsed="false">
      <c r="E291" s="28" t="n">
        <f aca="false">calc!$D$291</f>
        <v>17</v>
      </c>
      <c r="F291" s="28" t="n">
        <f aca="false">calc!$E$291</f>
        <v>10</v>
      </c>
      <c r="G291" s="7" t="n">
        <f aca="false">calc!$K$291</f>
        <v>290</v>
      </c>
      <c r="H291" s="20" t="n">
        <f aca="false">calc!$F$291</f>
        <v>17.0873631992694</v>
      </c>
      <c r="I291" s="21" t="n">
        <f aca="false">calc!$G$291</f>
        <v>17.1411121896433</v>
      </c>
      <c r="J291" s="21" t="n">
        <f aca="false">calc!$H$291</f>
        <v>230.801928380757</v>
      </c>
    </row>
    <row r="292" customFormat="false" ht="12.8" hidden="false" customHeight="false" outlineLevel="0" collapsed="false">
      <c r="E292" s="28" t="n">
        <f aca="false">calc!$D$292</f>
        <v>18</v>
      </c>
      <c r="F292" s="28" t="n">
        <f aca="false">calc!$E$292</f>
        <v>10</v>
      </c>
      <c r="G292" s="7" t="n">
        <f aca="false">calc!$K$292</f>
        <v>291</v>
      </c>
      <c r="H292" s="20" t="n">
        <f aca="false">calc!$F$292</f>
        <v>16.7490180055606</v>
      </c>
      <c r="I292" s="21" t="n">
        <f aca="false">calc!$G$292</f>
        <v>16.8038676033644</v>
      </c>
      <c r="J292" s="21" t="n">
        <f aca="false">calc!$H$292</f>
        <v>230.65374155529</v>
      </c>
    </row>
    <row r="293" customFormat="false" ht="12.8" hidden="false" customHeight="false" outlineLevel="0" collapsed="false">
      <c r="E293" s="28" t="n">
        <f aca="false">calc!$D$293</f>
        <v>19</v>
      </c>
      <c r="F293" s="28" t="n">
        <f aca="false">calc!$E$293</f>
        <v>10</v>
      </c>
      <c r="G293" s="7" t="n">
        <f aca="false">calc!$K$293</f>
        <v>292</v>
      </c>
      <c r="H293" s="20" t="n">
        <f aca="false">calc!$F$293</f>
        <v>16.4139276888359</v>
      </c>
      <c r="I293" s="21" t="n">
        <f aca="false">calc!$G$293</f>
        <v>16.4699077445543</v>
      </c>
      <c r="J293" s="21" t="n">
        <f aca="false">calc!$H$293</f>
        <v>230.504943288033</v>
      </c>
    </row>
    <row r="294" customFormat="false" ht="12.8" hidden="false" customHeight="false" outlineLevel="0" collapsed="false">
      <c r="E294" s="28" t="n">
        <f aca="false">calc!$D$294</f>
        <v>20</v>
      </c>
      <c r="F294" s="28" t="n">
        <f aca="false">calc!$E$294</f>
        <v>10</v>
      </c>
      <c r="G294" s="7" t="n">
        <f aca="false">calc!$K$294</f>
        <v>293</v>
      </c>
      <c r="H294" s="20" t="n">
        <f aca="false">calc!$F$294</f>
        <v>16.0822174105656</v>
      </c>
      <c r="I294" s="21" t="n">
        <f aca="false">calc!$G$294</f>
        <v>16.1393584313765</v>
      </c>
      <c r="J294" s="21" t="n">
        <f aca="false">calc!$H$294</f>
        <v>230.355520583128</v>
      </c>
    </row>
    <row r="295" customFormat="false" ht="12.8" hidden="false" customHeight="false" outlineLevel="0" collapsed="false">
      <c r="E295" s="28" t="n">
        <f aca="false">calc!$D$295</f>
        <v>21</v>
      </c>
      <c r="F295" s="28" t="n">
        <f aca="false">calc!$E$295</f>
        <v>10</v>
      </c>
      <c r="G295" s="7" t="n">
        <f aca="false">calc!$K$295</f>
        <v>294</v>
      </c>
      <c r="H295" s="20" t="n">
        <f aca="false">calc!$F$295</f>
        <v>15.7540115758501</v>
      </c>
      <c r="I295" s="21" t="n">
        <f aca="false">calc!$G$295</f>
        <v>15.8123447081433</v>
      </c>
      <c r="J295" s="21" t="n">
        <f aca="false">calc!$H$295</f>
        <v>230.205462843142</v>
      </c>
    </row>
    <row r="296" customFormat="false" ht="12.8" hidden="false" customHeight="false" outlineLevel="0" collapsed="false">
      <c r="E296" s="28" t="n">
        <f aca="false">calc!$D$296</f>
        <v>22</v>
      </c>
      <c r="F296" s="28" t="n">
        <f aca="false">calc!$E$296</f>
        <v>10</v>
      </c>
      <c r="G296" s="7" t="n">
        <f aca="false">calc!$K$296</f>
        <v>295</v>
      </c>
      <c r="H296" s="20" t="n">
        <f aca="false">calc!$F$296</f>
        <v>15.4294337775161</v>
      </c>
      <c r="I296" s="21" t="n">
        <f aca="false">calc!$G$296</f>
        <v>15.4889907843841</v>
      </c>
      <c r="J296" s="21" t="n">
        <f aca="false">calc!$H$296</f>
        <v>230.054761923021</v>
      </c>
    </row>
    <row r="297" customFormat="false" ht="12.8" hidden="false" customHeight="false" outlineLevel="0" collapsed="false">
      <c r="E297" s="28" t="n">
        <f aca="false">calc!$D$297</f>
        <v>23</v>
      </c>
      <c r="F297" s="28" t="n">
        <f aca="false">calc!$E$297</f>
        <v>10</v>
      </c>
      <c r="G297" s="7" t="n">
        <f aca="false">calc!$K$297</f>
        <v>296</v>
      </c>
      <c r="H297" s="20" t="n">
        <f aca="false">calc!$F$297</f>
        <v>15.1086067361468</v>
      </c>
      <c r="I297" s="21" t="n">
        <f aca="false">calc!$G$297</f>
        <v>15.1694199692958</v>
      </c>
      <c r="J297" s="21" t="n">
        <f aca="false">calc!$H$297</f>
        <v>229.903412185915</v>
      </c>
    </row>
    <row r="298" customFormat="false" ht="12.8" hidden="false" customHeight="false" outlineLevel="0" collapsed="false">
      <c r="E298" s="28" t="n">
        <f aca="false">calc!$D$298</f>
        <v>24</v>
      </c>
      <c r="F298" s="28" t="n">
        <f aca="false">calc!$E$298</f>
        <v>10</v>
      </c>
      <c r="G298" s="7" t="n">
        <f aca="false">calc!$K$298</f>
        <v>297</v>
      </c>
      <c r="H298" s="20" t="n">
        <f aca="false">calc!$F$298</f>
        <v>14.7916522404396</v>
      </c>
      <c r="I298" s="21" t="n">
        <f aca="false">calc!$G$298</f>
        <v>14.8537546059128</v>
      </c>
      <c r="J298" s="21" t="n">
        <f aca="false">calc!$H$298</f>
        <v>229.751410552942</v>
      </c>
    </row>
    <row r="299" customFormat="false" ht="12.8" hidden="false" customHeight="false" outlineLevel="0" collapsed="false">
      <c r="E299" s="28" t="n">
        <f aca="false">calc!$D$299</f>
        <v>25</v>
      </c>
      <c r="F299" s="28" t="n">
        <f aca="false">calc!$E$299</f>
        <v>10</v>
      </c>
      <c r="G299" s="7" t="n">
        <f aca="false">calc!$K$299</f>
        <v>298</v>
      </c>
      <c r="H299" s="20" t="n">
        <f aca="false">calc!$F$299</f>
        <v>14.4786910860533</v>
      </c>
      <c r="I299" s="21" t="n">
        <f aca="false">calc!$G$299</f>
        <v>14.5421160031276</v>
      </c>
      <c r="J299" s="21" t="n">
        <f aca="false">calc!$H$299</f>
        <v>229.598756550103</v>
      </c>
    </row>
    <row r="300" customFormat="false" ht="12.8" hidden="false" customHeight="false" outlineLevel="0" collapsed="false">
      <c r="E300" s="28" t="n">
        <f aca="false">calc!$D$300</f>
        <v>26</v>
      </c>
      <c r="F300" s="28" t="n">
        <f aca="false">calc!$E$300</f>
        <v>10</v>
      </c>
      <c r="G300" s="7" t="n">
        <f aca="false">calc!$K$300</f>
        <v>299</v>
      </c>
      <c r="H300" s="20" t="n">
        <f aca="false">calc!$F$300</f>
        <v>14.1698430093377</v>
      </c>
      <c r="I300" s="21" t="n">
        <f aca="false">calc!$G$300</f>
        <v>14.2346243619316</v>
      </c>
      <c r="J300" s="21" t="n">
        <f aca="false">calc!$H$300</f>
        <v>229.445452358706</v>
      </c>
    </row>
    <row r="301" customFormat="false" ht="12.8" hidden="false" customHeight="false" outlineLevel="0" collapsed="false">
      <c r="E301" s="28" t="n">
        <f aca="false">calc!$D$301</f>
        <v>27</v>
      </c>
      <c r="F301" s="28" t="n">
        <f aca="false">calc!$E$301</f>
        <v>10</v>
      </c>
      <c r="G301" s="7" t="n">
        <f aca="false">calc!$K$301</f>
        <v>300</v>
      </c>
      <c r="H301" s="20" t="n">
        <f aca="false">calc!$F$301</f>
        <v>13.8652266251069</v>
      </c>
      <c r="I301" s="21" t="n">
        <f aca="false">calc!$G$301</f>
        <v>13.9313987049668</v>
      </c>
      <c r="J301" s="21" t="n">
        <f aca="false">calc!$H$301</f>
        <v>229.291502852917</v>
      </c>
    </row>
    <row r="302" customFormat="false" ht="12.8" hidden="false" customHeight="false" outlineLevel="0" collapsed="false">
      <c r="E302" s="28" t="n">
        <f aca="false">calc!$D$302</f>
        <v>28</v>
      </c>
      <c r="F302" s="28" t="n">
        <f aca="false">calc!$E$302</f>
        <v>10</v>
      </c>
      <c r="G302" s="7" t="n">
        <f aca="false">calc!$K$302</f>
        <v>301</v>
      </c>
      <c r="H302" s="20" t="n">
        <f aca="false">calc!$F$302</f>
        <v>13.5649593570982</v>
      </c>
      <c r="I302" s="21" t="n">
        <f aca="false">calc!$G$302</f>
        <v>13.6325567980427</v>
      </c>
      <c r="J302" s="21" t="n">
        <f aca="false">calc!$H$302</f>
        <v>229.136915644622</v>
      </c>
    </row>
    <row r="303" customFormat="false" ht="12.8" hidden="false" customHeight="false" outlineLevel="0" collapsed="false">
      <c r="E303" s="28" t="n">
        <f aca="false">calc!$D$303</f>
        <v>29</v>
      </c>
      <c r="F303" s="28" t="n">
        <f aca="false">calc!$E$303</f>
        <v>10</v>
      </c>
      <c r="G303" s="7" t="n">
        <f aca="false">calc!$K$303</f>
        <v>302</v>
      </c>
      <c r="H303" s="20" t="n">
        <f aca="false">calc!$F$303</f>
        <v>13.2691573702911</v>
      </c>
      <c r="I303" s="21" t="n">
        <f aca="false">calc!$G$303</f>
        <v>13.3382150727313</v>
      </c>
      <c r="J303" s="21" t="n">
        <f aca="false">calc!$H$303</f>
        <v>228.981701119229</v>
      </c>
    </row>
    <row r="304" customFormat="false" ht="12.8" hidden="false" customHeight="false" outlineLevel="0" collapsed="false">
      <c r="E304" s="28" t="n">
        <f aca="false">calc!$D$304</f>
        <v>30</v>
      </c>
      <c r="F304" s="28" t="n">
        <f aca="false">calc!$E$304</f>
        <v>10</v>
      </c>
      <c r="G304" s="7" t="n">
        <f aca="false">calc!$K$304</f>
        <v>303</v>
      </c>
      <c r="H304" s="20" t="n">
        <f aca="false">calc!$F$304</f>
        <v>12.9779355017201</v>
      </c>
      <c r="I304" s="21" t="n">
        <f aca="false">calc!$G$304</f>
        <v>13.0484885466636</v>
      </c>
      <c r="J304" s="21" t="n">
        <f aca="false">calc!$H$304</f>
        <v>228.825872468347</v>
      </c>
    </row>
    <row r="305" customFormat="false" ht="12.8" hidden="false" customHeight="false" outlineLevel="0" collapsed="false">
      <c r="E305" s="28" t="n">
        <f aca="false">calc!$D$305</f>
        <v>31</v>
      </c>
      <c r="F305" s="28" t="n">
        <f aca="false">calc!$E$305</f>
        <v>10</v>
      </c>
      <c r="G305" s="7" t="n">
        <f aca="false">calc!$K$305</f>
        <v>304</v>
      </c>
      <c r="H305" s="20" t="n">
        <f aca="false">calc!$F$305</f>
        <v>12.6914071864765</v>
      </c>
      <c r="I305" s="21" t="n">
        <f aca="false">calc!$G$305</f>
        <v>12.7634907382288</v>
      </c>
      <c r="J305" s="21" t="n">
        <f aca="false">calc!$H$305</f>
        <v>228.669445725257</v>
      </c>
    </row>
    <row r="306" customFormat="false" ht="12.8" hidden="false" customHeight="false" outlineLevel="0" collapsed="false">
      <c r="E306" s="28" t="n">
        <f aca="false">calc!$D$306</f>
        <v>1</v>
      </c>
      <c r="F306" s="28" t="n">
        <f aca="false">calc!$E$306</f>
        <v>11</v>
      </c>
      <c r="G306" s="7" t="n">
        <f aca="false">calc!$K$306</f>
        <v>305</v>
      </c>
      <c r="H306" s="20" t="n">
        <f aca="false">calc!$F$306</f>
        <v>12.4096843880059</v>
      </c>
      <c r="I306" s="21" t="n">
        <f aca="false">calc!$G$306</f>
        <v>12.4833335847352</v>
      </c>
      <c r="J306" s="21" t="n">
        <f aca="false">calc!$H$306</f>
        <v>228.512439786896</v>
      </c>
    </row>
    <row r="307" customFormat="false" ht="12.8" hidden="false" customHeight="false" outlineLevel="0" collapsed="false">
      <c r="E307" s="28" t="n">
        <f aca="false">calc!$D$307</f>
        <v>2</v>
      </c>
      <c r="F307" s="28" t="n">
        <f aca="false">calc!$E$307</f>
        <v>11</v>
      </c>
      <c r="G307" s="7" t="n">
        <f aca="false">calc!$K$307</f>
        <v>306</v>
      </c>
      <c r="H307" s="20" t="n">
        <f aca="false">calc!$F$307</f>
        <v>12.1328775212916</v>
      </c>
      <c r="I307" s="21" t="n">
        <f aca="false">calc!$G$307</f>
        <v>12.2081273526881</v>
      </c>
      <c r="J307" s="21" t="n">
        <f aca="false">calc!$H$307</f>
        <v>228.354876442737</v>
      </c>
    </row>
    <row r="308" customFormat="false" ht="12.8" hidden="false" customHeight="false" outlineLevel="0" collapsed="false">
      <c r="E308" s="28" t="n">
        <f aca="false">calc!$D$308</f>
        <v>3</v>
      </c>
      <c r="F308" s="28" t="n">
        <f aca="false">calc!$E$308</f>
        <v>11</v>
      </c>
      <c r="G308" s="7" t="n">
        <f aca="false">calc!$K$308</f>
        <v>307</v>
      </c>
      <c r="H308" s="20" t="n">
        <f aca="false">calc!$F$308</f>
        <v>11.8610953796043</v>
      </c>
      <c r="I308" s="21" t="n">
        <f aca="false">calc!$G$308</f>
        <v>11.9379805508366</v>
      </c>
      <c r="J308" s="21" t="n">
        <f aca="false">calc!$H$308</f>
        <v>228.196780391515</v>
      </c>
    </row>
    <row r="309" customFormat="false" ht="12.8" hidden="false" customHeight="false" outlineLevel="0" collapsed="false">
      <c r="E309" s="28" t="n">
        <f aca="false">calc!$D$309</f>
        <v>4</v>
      </c>
      <c r="F309" s="28" t="n">
        <f aca="false">calc!$E$309</f>
        <v>11</v>
      </c>
      <c r="G309" s="7" t="n">
        <f aca="false">calc!$K$309</f>
        <v>308</v>
      </c>
      <c r="H309" s="20" t="n">
        <f aca="false">calc!$F$309</f>
        <v>11.5944450568312</v>
      </c>
      <c r="I309" s="21" t="n">
        <f aca="false">calc!$G$309</f>
        <v>11.6729998380835</v>
      </c>
      <c r="J309" s="21" t="n">
        <f aca="false">calc!$H$309</f>
        <v>228.038179260123</v>
      </c>
    </row>
    <row r="310" customFormat="false" ht="12.8" hidden="false" customHeight="false" outlineLevel="0" collapsed="false">
      <c r="E310" s="28" t="n">
        <f aca="false">calc!$D$310</f>
        <v>5</v>
      </c>
      <c r="F310" s="28" t="n">
        <f aca="false">calc!$E$310</f>
        <v>11</v>
      </c>
      <c r="G310" s="7" t="n">
        <f aca="false">calc!$K$310</f>
        <v>309</v>
      </c>
      <c r="H310" s="20" t="n">
        <f aca="false">calc!$F$310</f>
        <v>11.3330318700029</v>
      </c>
      <c r="I310" s="21" t="n">
        <f aca="false">calc!$G$310</f>
        <v>11.4132899309167</v>
      </c>
      <c r="J310" s="21" t="n">
        <f aca="false">calc!$H$310</f>
        <v>227.87910361645</v>
      </c>
    </row>
    <row r="311" customFormat="false" ht="12.8" hidden="false" customHeight="false" outlineLevel="0" collapsed="false">
      <c r="E311" s="28" t="n">
        <f aca="false">calc!$D$311</f>
        <v>6</v>
      </c>
      <c r="F311" s="28" t="n">
        <f aca="false">calc!$E$311</f>
        <v>11</v>
      </c>
      <c r="G311" s="7" t="n">
        <f aca="false">calc!$K$311</f>
        <v>310</v>
      </c>
      <c r="H311" s="20" t="n">
        <f aca="false">calc!$F$311</f>
        <v>11.0769592832242</v>
      </c>
      <c r="I311" s="21" t="n">
        <f aca="false">calc!$G$311</f>
        <v>11.1589535116395</v>
      </c>
      <c r="J311" s="21" t="n">
        <f aca="false">calc!$H$311</f>
        <v>227.719586974115</v>
      </c>
    </row>
    <row r="312" customFormat="false" ht="12.8" hidden="false" customHeight="false" outlineLevel="0" collapsed="false">
      <c r="E312" s="28" t="n">
        <f aca="false">calc!$D$312</f>
        <v>7</v>
      </c>
      <c r="F312" s="28" t="n">
        <f aca="false">calc!$E$312</f>
        <v>11</v>
      </c>
      <c r="G312" s="7" t="n">
        <f aca="false">calc!$K$312</f>
        <v>311</v>
      </c>
      <c r="H312" s="20" t="n">
        <f aca="false">calc!$F$312</f>
        <v>10.8263288264783</v>
      </c>
      <c r="I312" s="21" t="n">
        <f aca="false">calc!$G$312</f>
        <v>10.9100911310248</v>
      </c>
      <c r="J312" s="21" t="n">
        <f aca="false">calc!$H$312</f>
        <v>227.559665800837</v>
      </c>
    </row>
    <row r="313" customFormat="false" ht="12.8" hidden="false" customHeight="false" outlineLevel="0" collapsed="false">
      <c r="E313" s="28" t="n">
        <f aca="false">calc!$D$313</f>
        <v>8</v>
      </c>
      <c r="F313" s="28" t="n">
        <f aca="false">calc!$E$313</f>
        <v>11</v>
      </c>
      <c r="G313" s="7" t="n">
        <f aca="false">calc!$K$313</f>
        <v>312</v>
      </c>
      <c r="H313" s="20" t="n">
        <f aca="false">calc!$F$313</f>
        <v>10.5812400183413</v>
      </c>
      <c r="I313" s="21" t="n">
        <f aca="false">calc!$G$313</f>
        <v>10.6668011145087</v>
      </c>
      <c r="J313" s="21" t="n">
        <f aca="false">calc!$H$313</f>
        <v>227.399379514397</v>
      </c>
    </row>
    <row r="314" customFormat="false" ht="12.8" hidden="false" customHeight="false" outlineLevel="0" collapsed="false">
      <c r="E314" s="28" t="n">
        <f aca="false">calc!$D$314</f>
        <v>9</v>
      </c>
      <c r="F314" s="28" t="n">
        <f aca="false">calc!$E$314</f>
        <v>11</v>
      </c>
      <c r="G314" s="7" t="n">
        <f aca="false">calc!$K$314</f>
        <v>313</v>
      </c>
      <c r="H314" s="20" t="n">
        <f aca="false">calc!$F$314</f>
        <v>10.3417902847515</v>
      </c>
      <c r="I314" s="21" t="n">
        <f aca="false">calc!$G$314</f>
        <v>10.4291794642938</v>
      </c>
      <c r="J314" s="21" t="n">
        <f aca="false">calc!$H$314</f>
        <v>227.238770480411</v>
      </c>
    </row>
    <row r="315" customFormat="false" ht="12.8" hidden="false" customHeight="false" outlineLevel="0" collapsed="false">
      <c r="E315" s="28" t="n">
        <f aca="false">calc!$D$315</f>
        <v>10</v>
      </c>
      <c r="F315" s="28" t="n">
        <f aca="false">calc!$E$315</f>
        <v>11</v>
      </c>
      <c r="G315" s="7" t="n">
        <f aca="false">calc!$K$315</f>
        <v>314</v>
      </c>
      <c r="H315" s="20" t="n">
        <f aca="false">calc!$F$315</f>
        <v>10.1080748799877</v>
      </c>
      <c r="I315" s="21" t="n">
        <f aca="false">calc!$G$315</f>
        <v>10.1973197636772</v>
      </c>
      <c r="J315" s="21" t="n">
        <f aca="false">calc!$H$315</f>
        <v>227.077884000996</v>
      </c>
    </row>
    <row r="316" customFormat="false" ht="12.8" hidden="false" customHeight="false" outlineLevel="0" collapsed="false">
      <c r="E316" s="28" t="n">
        <f aca="false">calc!$D$316</f>
        <v>11</v>
      </c>
      <c r="F316" s="28" t="n">
        <f aca="false">calc!$E$316</f>
        <v>11</v>
      </c>
      <c r="G316" s="7" t="n">
        <f aca="false">calc!$K$316</f>
        <v>315</v>
      </c>
      <c r="H316" s="20" t="n">
        <f aca="false">calc!$F$316</f>
        <v>9.88018680646995</v>
      </c>
      <c r="I316" s="21" t="n">
        <f aca="false">calc!$G$316</f>
        <v>9.97131308048454</v>
      </c>
      <c r="J316" s="21" t="n">
        <f aca="false">calc!$H$316</f>
        <v>226.916768300612</v>
      </c>
    </row>
    <row r="317" customFormat="false" ht="12.8" hidden="false" customHeight="false" outlineLevel="0" collapsed="false">
      <c r="E317" s="28" t="n">
        <f aca="false">calc!$D$317</f>
        <v>12</v>
      </c>
      <c r="F317" s="28" t="n">
        <f aca="false">calc!$E$317</f>
        <v>11</v>
      </c>
      <c r="G317" s="7" t="n">
        <f aca="false">calc!$K$317</f>
        <v>316</v>
      </c>
      <c r="H317" s="20" t="n">
        <f aca="false">calc!$F$317</f>
        <v>9.65821673465836</v>
      </c>
      <c r="I317" s="21" t="n">
        <f aca="false">calc!$G$317</f>
        <v>9.75124787115511</v>
      </c>
      <c r="J317" s="21" t="n">
        <f aca="false">calc!$H$317</f>
        <v>226.755474506979</v>
      </c>
    </row>
    <row r="318" customFormat="false" ht="12.8" hidden="false" customHeight="false" outlineLevel="0" collapsed="false">
      <c r="E318" s="28" t="n">
        <f aca="false">calc!$D$318</f>
        <v>13</v>
      </c>
      <c r="F318" s="28" t="n">
        <f aca="false">calc!$E$318</f>
        <v>11</v>
      </c>
      <c r="G318" s="7" t="n">
        <f aca="false">calc!$K$318</f>
        <v>317</v>
      </c>
      <c r="H318" s="20" t="n">
        <f aca="false">calc!$F$318</f>
        <v>9.44225292432877</v>
      </c>
      <c r="I318" s="21" t="n">
        <f aca="false">calc!$G$318</f>
        <v>9.53720988706513</v>
      </c>
      <c r="J318" s="21" t="n">
        <f aca="false">calc!$H$318</f>
        <v>226.594056624979</v>
      </c>
    </row>
    <row r="319" customFormat="false" ht="12.8" hidden="false" customHeight="false" outlineLevel="0" collapsed="false">
      <c r="E319" s="28" t="n">
        <f aca="false">calc!$D$319</f>
        <v>14</v>
      </c>
      <c r="F319" s="28" t="n">
        <f aca="false">calc!$E$319</f>
        <v>11</v>
      </c>
      <c r="G319" s="7" t="n">
        <f aca="false">calc!$K$319</f>
        <v>318</v>
      </c>
      <c r="H319" s="20" t="n">
        <f aca="false">calc!$F$319</f>
        <v>9.23238114411705</v>
      </c>
      <c r="I319" s="21" t="n">
        <f aca="false">calc!$G$319</f>
        <v>9.32928208036397</v>
      </c>
      <c r="J319" s="21" t="n">
        <f aca="false">calc!$H$319</f>
        <v>226.43257150939</v>
      </c>
    </row>
    <row r="320" customFormat="false" ht="12.8" hidden="false" customHeight="false" outlineLevel="0" collapsed="false">
      <c r="E320" s="28" t="n">
        <f aca="false">calc!$D$320</f>
        <v>15</v>
      </c>
      <c r="F320" s="28" t="n">
        <f aca="false">calc!$E$320</f>
        <v>11</v>
      </c>
      <c r="G320" s="7" t="n">
        <f aca="false">calc!$K$320</f>
        <v>319</v>
      </c>
      <c r="H320" s="20" t="n">
        <f aca="false">calc!$F$320</f>
        <v>9.02868459390243</v>
      </c>
      <c r="I320" s="21" t="n">
        <f aca="false">calc!$G$320</f>
        <v>9.12754451424757</v>
      </c>
      <c r="J320" s="21" t="n">
        <f aca="false">calc!$H$320</f>
        <v>226.271078828477</v>
      </c>
    </row>
    <row r="321" customFormat="false" ht="12.8" hidden="false" customHeight="false" outlineLevel="0" collapsed="false">
      <c r="E321" s="28" t="n">
        <f aca="false">calc!$D$321</f>
        <v>16</v>
      </c>
      <c r="F321" s="28" t="n">
        <f aca="false">calc!$E$321</f>
        <v>11</v>
      </c>
      <c r="G321" s="7" t="n">
        <f aca="false">calc!$K$321</f>
        <v>320</v>
      </c>
      <c r="H321" s="20" t="n">
        <f aca="false">calc!$F$321</f>
        <v>8.83124382671374</v>
      </c>
      <c r="I321" s="21" t="n">
        <f aca="false">calc!$G$321</f>
        <v>8.93207427480756</v>
      </c>
      <c r="J321" s="21" t="n">
        <f aca="false">calc!$H$321</f>
        <v>226.10964102472</v>
      </c>
    </row>
    <row r="322" customFormat="false" ht="12.8" hidden="false" customHeight="false" outlineLevel="0" collapsed="false">
      <c r="E322" s="28" t="n">
        <f aca="false">calc!$D$322</f>
        <v>17</v>
      </c>
      <c r="F322" s="28" t="n">
        <f aca="false">calc!$E$322</f>
        <v>11</v>
      </c>
      <c r="G322" s="7" t="n">
        <f aca="false">calc!$K$322</f>
        <v>321</v>
      </c>
      <c r="H322" s="20" t="n">
        <f aca="false">calc!$F$322</f>
        <v>8.6401366729798</v>
      </c>
      <c r="I322" s="21" t="n">
        <f aca="false">calc!$G$322</f>
        <v>8.74294538770519</v>
      </c>
      <c r="J322" s="21" t="n">
        <f aca="false">calc!$H$322</f>
        <v>225.94832326788</v>
      </c>
    </row>
    <row r="323" customFormat="false" ht="12.8" hidden="false" customHeight="false" outlineLevel="0" collapsed="false">
      <c r="E323" s="28" t="n">
        <f aca="false">calc!$D$323</f>
        <v>18</v>
      </c>
      <c r="F323" s="28" t="n">
        <f aca="false">calc!$E$323</f>
        <v>11</v>
      </c>
      <c r="G323" s="7" t="n">
        <f aca="false">calc!$K$323</f>
        <v>322</v>
      </c>
      <c r="H323" s="20" t="n">
        <f aca="false">calc!$F$323</f>
        <v>8.45543816384678</v>
      </c>
      <c r="I323" s="21" t="n">
        <f aca="false">calc!$G$323</f>
        <v>8.56022873690018</v>
      </c>
      <c r="J323" s="21" t="n">
        <f aca="false">calc!$H$323</f>
        <v>225.787193406659</v>
      </c>
    </row>
    <row r="324" customFormat="false" ht="12.8" hidden="false" customHeight="false" outlineLevel="0" collapsed="false">
      <c r="E324" s="28" t="n">
        <f aca="false">calc!$D$324</f>
        <v>19</v>
      </c>
      <c r="F324" s="28" t="n">
        <f aca="false">calc!$E$324</f>
        <v>11</v>
      </c>
      <c r="G324" s="7" t="n">
        <f aca="false">calc!$K$324</f>
        <v>323</v>
      </c>
      <c r="H324" s="20" t="n">
        <f aca="false">calc!$F$324</f>
        <v>8.27722045810271</v>
      </c>
      <c r="I324" s="21" t="n">
        <f aca="false">calc!$G$324</f>
        <v>8.38399199041633</v>
      </c>
      <c r="J324" s="21" t="n">
        <f aca="false">calc!$H$324</f>
        <v>225.626321911116</v>
      </c>
    </row>
    <row r="325" customFormat="false" ht="12.8" hidden="false" customHeight="false" outlineLevel="0" collapsed="false">
      <c r="E325" s="28" t="n">
        <f aca="false">calc!$D$325</f>
        <v>20</v>
      </c>
      <c r="F325" s="28" t="n">
        <f aca="false">calc!$E$325</f>
        <v>11</v>
      </c>
      <c r="G325" s="7" t="n">
        <f aca="false">calc!$K$325</f>
        <v>324</v>
      </c>
      <c r="H325" s="20" t="n">
        <f aca="false">calc!$F$325</f>
        <v>8.10555276965558</v>
      </c>
      <c r="I325" s="21" t="n">
        <f aca="false">calc!$G$325</f>
        <v>8.21429953060711</v>
      </c>
      <c r="J325" s="21" t="n">
        <f aca="false">calc!$H$325</f>
        <v>225.465781811718</v>
      </c>
    </row>
    <row r="326" customFormat="false" ht="12.8" hidden="false" customHeight="false" outlineLevel="0" collapsed="false">
      <c r="E326" s="28" t="n">
        <f aca="false">calc!$D$326</f>
        <v>21</v>
      </c>
      <c r="F326" s="28" t="n">
        <f aca="false">calc!$E$326</f>
        <v>11</v>
      </c>
      <c r="G326" s="7" t="n">
        <f aca="false">calc!$K$326</f>
        <v>325</v>
      </c>
      <c r="H326" s="20" t="n">
        <f aca="false">calc!$F$326</f>
        <v>7.94050129686501</v>
      </c>
      <c r="I326" s="21" t="n">
        <f aca="false">calc!$G$326</f>
        <v>8.05121239068271</v>
      </c>
      <c r="J326" s="21" t="n">
        <f aca="false">calc!$H$326</f>
        <v>225.305648633091</v>
      </c>
    </row>
    <row r="327" customFormat="false" ht="12.8" hidden="false" customHeight="false" outlineLevel="0" collapsed="false">
      <c r="E327" s="28" t="n">
        <f aca="false">calc!$D$327</f>
        <v>22</v>
      </c>
      <c r="F327" s="28" t="n">
        <f aca="false">calc!$E$327</f>
        <v>11</v>
      </c>
      <c r="G327" s="7" t="n">
        <f aca="false">calc!$K$327</f>
        <v>326</v>
      </c>
      <c r="H327" s="20" t="n">
        <f aca="false">calc!$F$327</f>
        <v>7.78212915498831</v>
      </c>
      <c r="I327" s="21" t="n">
        <f aca="false">calc!$G$327</f>
        <v>7.8947881991885</v>
      </c>
      <c r="J327" s="21" t="n">
        <f aca="false">calc!$H$327</f>
        <v>225.146000320571</v>
      </c>
    </row>
    <row r="328" customFormat="false" ht="12.8" hidden="false" customHeight="false" outlineLevel="0" collapsed="false">
      <c r="E328" s="28" t="n">
        <f aca="false">calc!$D$328</f>
        <v>23</v>
      </c>
      <c r="F328" s="28" t="n">
        <f aca="false">calc!$E$328</f>
        <v>11</v>
      </c>
      <c r="G328" s="7" t="n">
        <f aca="false">calc!$K$328</f>
        <v>327</v>
      </c>
      <c r="H328" s="20" t="n">
        <f aca="false">calc!$F$328</f>
        <v>7.63049630854116</v>
      </c>
      <c r="I328" s="21" t="n">
        <f aca="false">calc!$G$328</f>
        <v>7.74508112967218</v>
      </c>
      <c r="J328" s="21" t="n">
        <f aca="false">calc!$H$328</f>
        <v>224.986917165813</v>
      </c>
    </row>
    <row r="329" customFormat="false" ht="12.8" hidden="false" customHeight="false" outlineLevel="0" collapsed="false">
      <c r="E329" s="28" t="n">
        <f aca="false">calc!$D$329</f>
        <v>24</v>
      </c>
      <c r="F329" s="28" t="n">
        <f aca="false">calc!$E$329</f>
        <v>11</v>
      </c>
      <c r="G329" s="7" t="n">
        <f aca="false">calc!$K$329</f>
        <v>328</v>
      </c>
      <c r="H329" s="20" t="n">
        <f aca="false">calc!$F$329</f>
        <v>7.48565950950708</v>
      </c>
      <c r="I329" s="21" t="n">
        <f aca="false">calc!$G$329</f>
        <v>7.60214186173535</v>
      </c>
      <c r="J329" s="21" t="n">
        <f aca="false">calc!$H$329</f>
        <v>224.828481721148</v>
      </c>
    </row>
    <row r="330" customFormat="false" ht="12.8" hidden="false" customHeight="false" outlineLevel="0" collapsed="false">
      <c r="E330" s="28" t="n">
        <f aca="false">calc!$D$330</f>
        <v>25</v>
      </c>
      <c r="F330" s="28" t="n">
        <f aca="false">calc!$E$330</f>
        <v>11</v>
      </c>
      <c r="G330" s="7" t="n">
        <f aca="false">calc!$K$330</f>
        <v>329</v>
      </c>
      <c r="H330" s="20" t="n">
        <f aca="false">calc!$F$330</f>
        <v>7.34767223396843</v>
      </c>
      <c r="I330" s="21" t="n">
        <f aca="false">calc!$G$330</f>
        <v>7.46601754638324</v>
      </c>
      <c r="J330" s="21" t="n">
        <f aca="false">calc!$H$330</f>
        <v>224.67077871661</v>
      </c>
    </row>
    <row r="331" customFormat="false" ht="12.8" hidden="false" customHeight="false" outlineLevel="0" collapsed="false">
      <c r="E331" s="28" t="n">
        <f aca="false">calc!$D$331</f>
        <v>26</v>
      </c>
      <c r="F331" s="28" t="n">
        <f aca="false">calc!$E$331</f>
        <v>11</v>
      </c>
      <c r="G331" s="7" t="n">
        <f aca="false">calc!$K$331</f>
        <v>330</v>
      </c>
      <c r="H331" s="20" t="n">
        <f aca="false">calc!$F$331</f>
        <v>7.21658462581998</v>
      </c>
      <c r="I331" s="21" t="n">
        <f aca="false">calc!$G$331</f>
        <v>7.33675178436821</v>
      </c>
      <c r="J331" s="21" t="n">
        <f aca="false">calc!$H$331</f>
        <v>224.513894964399</v>
      </c>
    </row>
    <row r="332" customFormat="false" ht="12.8" hidden="false" customHeight="false" outlineLevel="0" collapsed="false">
      <c r="E332" s="28" t="n">
        <f aca="false">calc!$D$332</f>
        <v>27</v>
      </c>
      <c r="F332" s="28" t="n">
        <f aca="false">calc!$E$332</f>
        <v>11</v>
      </c>
      <c r="G332" s="7" t="n">
        <f aca="false">calc!$K$332</f>
        <v>331</v>
      </c>
      <c r="H332" s="20" t="n">
        <f aca="false">calc!$F$332</f>
        <v>7.09244344139128</v>
      </c>
      <c r="I332" s="21" t="n">
        <f aca="false">calc!$G$332</f>
        <v>7.21438461145262</v>
      </c>
      <c r="J332" s="21" t="n">
        <f aca="false">calc!$H$332</f>
        <v>224.357919262485</v>
      </c>
    </row>
    <row r="333" customFormat="false" ht="12.8" hidden="false" customHeight="false" outlineLevel="0" collapsed="false">
      <c r="E333" s="28" t="n">
        <f aca="false">calc!$D$333</f>
        <v>28</v>
      </c>
      <c r="F333" s="28" t="n">
        <f aca="false">calc!$E$333</f>
        <v>11</v>
      </c>
      <c r="G333" s="7" t="n">
        <f aca="false">calc!$K$333</f>
        <v>332</v>
      </c>
      <c r="H333" s="20" t="n">
        <f aca="false">calc!$F$333</f>
        <v>6.97529199625865</v>
      </c>
      <c r="I333" s="21" t="n">
        <f aca="false">calc!$G$333</f>
        <v>7.09895249173992</v>
      </c>
      <c r="J333" s="21" t="n">
        <f aca="false">calc!$H$333</f>
        <v>224.202942295532</v>
      </c>
    </row>
    <row r="334" customFormat="false" ht="12.8" hidden="false" customHeight="false" outlineLevel="0" collapsed="false">
      <c r="E334" s="28" t="n">
        <f aca="false">calc!$D$334</f>
        <v>29</v>
      </c>
      <c r="F334" s="28" t="n">
        <f aca="false">calc!$E$334</f>
        <v>11</v>
      </c>
      <c r="G334" s="7" t="n">
        <f aca="false">calc!$K$334</f>
        <v>333</v>
      </c>
      <c r="H334" s="20" t="n">
        <f aca="false">calc!$F$334</f>
        <v>6.86517011859288</v>
      </c>
      <c r="I334" s="21" t="n">
        <f aca="false">calc!$G$334</f>
        <v>6.99048832308387</v>
      </c>
      <c r="J334" s="21" t="n">
        <f aca="false">calc!$H$334</f>
        <v>224.049056525721</v>
      </c>
    </row>
    <row r="335" customFormat="false" ht="12.8" hidden="false" customHeight="false" outlineLevel="0" collapsed="false">
      <c r="E335" s="28" t="n">
        <f aca="false">calc!$D$335</f>
        <v>30</v>
      </c>
      <c r="F335" s="28" t="n">
        <f aca="false">calc!$E$335</f>
        <v>11</v>
      </c>
      <c r="G335" s="7" t="n">
        <f aca="false">calc!$K$335</f>
        <v>334</v>
      </c>
      <c r="H335" s="20" t="n">
        <f aca="false">calc!$F$335</f>
        <v>6.76211410169447</v>
      </c>
      <c r="I335" s="21" t="n">
        <f aca="false">calc!$G$335</f>
        <v>6.88902144689674</v>
      </c>
      <c r="J335" s="21" t="n">
        <f aca="false">calc!$H$335</f>
        <v>223.896356087418</v>
      </c>
    </row>
    <row r="336" customFormat="false" ht="12.8" hidden="false" customHeight="false" outlineLevel="0" collapsed="false">
      <c r="E336" s="28" t="n">
        <f aca="false">calc!$D$336</f>
        <v>1</v>
      </c>
      <c r="F336" s="28" t="n">
        <f aca="false">calc!$E$336</f>
        <v>12</v>
      </c>
      <c r="G336" s="7" t="n">
        <f aca="false">calc!$K$336</f>
        <v>335</v>
      </c>
      <c r="H336" s="20" t="n">
        <f aca="false">calc!$F$336</f>
        <v>6.66615666567334</v>
      </c>
      <c r="I336" s="21" t="n">
        <f aca="false">calc!$G$336</f>
        <v>6.7945776715585</v>
      </c>
      <c r="J336" s="21" t="n">
        <f aca="false">calc!$H$336</f>
        <v>223.744936667965</v>
      </c>
    </row>
    <row r="337" customFormat="false" ht="12.8" hidden="false" customHeight="false" outlineLevel="0" collapsed="false">
      <c r="E337" s="28" t="n">
        <f aca="false">calc!$D$337</f>
        <v>2</v>
      </c>
      <c r="F337" s="28" t="n">
        <f aca="false">calc!$E$337</f>
        <v>12</v>
      </c>
      <c r="G337" s="7" t="n">
        <f aca="false">calc!$K$337</f>
        <v>336</v>
      </c>
      <c r="H337" s="20" t="n">
        <f aca="false">calc!$F$337</f>
        <v>6.57732691760279</v>
      </c>
      <c r="I337" s="21" t="n">
        <f aca="false">calc!$G$337</f>
        <v>6.7071792981412</v>
      </c>
      <c r="J337" s="21" t="n">
        <f aca="false">calc!$H$337</f>
        <v>223.594895394697</v>
      </c>
    </row>
    <row r="338" customFormat="false" ht="12.8" hidden="false" customHeight="false" outlineLevel="0" collapsed="false">
      <c r="E338" s="28" t="n">
        <f aca="false">calc!$D$338</f>
        <v>3</v>
      </c>
      <c r="F338" s="28" t="n">
        <f aca="false">calc!$E$338</f>
        <v>12</v>
      </c>
      <c r="G338" s="7" t="n">
        <f aca="false">calc!$K$338</f>
        <v>337</v>
      </c>
      <c r="H338" s="20" t="n">
        <f aca="false">calc!$F$338</f>
        <v>6.49565032005892</v>
      </c>
      <c r="I338" s="21" t="n">
        <f aca="false">calc!$G$338</f>
        <v>6.62684515727007</v>
      </c>
      <c r="J338" s="21" t="n">
        <f aca="false">calc!$H$338</f>
        <v>223.446330710492</v>
      </c>
    </row>
    <row r="339" customFormat="false" ht="12.8" hidden="false" customHeight="false" outlineLevel="0" collapsed="false">
      <c r="E339" s="28" t="n">
        <f aca="false">calc!$D$339</f>
        <v>4</v>
      </c>
      <c r="F339" s="28" t="n">
        <f aca="false">calc!$E$339</f>
        <v>12</v>
      </c>
      <c r="G339" s="7" t="n">
        <f aca="false">calc!$K$339</f>
        <v>338</v>
      </c>
      <c r="H339" s="20" t="n">
        <f aca="false">calc!$F$339</f>
        <v>6.42114866049587</v>
      </c>
      <c r="I339" s="21" t="n">
        <f aca="false">calc!$G$339</f>
        <v>6.55359064860381</v>
      </c>
      <c r="J339" s="21" t="n">
        <f aca="false">calc!$H$339</f>
        <v>223.299342252257</v>
      </c>
    </row>
    <row r="340" customFormat="false" ht="12.8" hidden="false" customHeight="false" outlineLevel="0" collapsed="false">
      <c r="E340" s="28" t="n">
        <f aca="false">calc!$D$340</f>
        <v>5</v>
      </c>
      <c r="F340" s="28" t="n">
        <f aca="false">calc!$E$340</f>
        <v>12</v>
      </c>
      <c r="G340" s="7" t="n">
        <f aca="false">calc!$K$340</f>
        <v>339</v>
      </c>
      <c r="H340" s="20" t="n">
        <f aca="false">calc!$F$340</f>
        <v>6.3538400271744</v>
      </c>
      <c r="I340" s="21" t="n">
        <f aca="false">calc!$G$340</f>
        <v>6.48742778734911</v>
      </c>
      <c r="J340" s="21" t="n">
        <f aca="false">calc!$H$340</f>
        <v>223.154030722334</v>
      </c>
    </row>
    <row r="341" customFormat="false" ht="12.8" hidden="false" customHeight="false" outlineLevel="0" collapsed="false">
      <c r="E341" s="28" t="n">
        <f aca="false">calc!$D$341</f>
        <v>6</v>
      </c>
      <c r="F341" s="28" t="n">
        <f aca="false">calc!$E$341</f>
        <v>12</v>
      </c>
      <c r="G341" s="7" t="n">
        <f aca="false">calc!$K$341</f>
        <v>340</v>
      </c>
      <c r="H341" s="20" t="n">
        <f aca="false">calc!$F$341</f>
        <v>6.29373878843199</v>
      </c>
      <c r="I341" s="21" t="n">
        <f aca="false">calc!$G$341</f>
        <v>6.42836525333938</v>
      </c>
      <c r="J341" s="21" t="n">
        <f aca="false">calc!$H$341</f>
        <v>223.010497759236</v>
      </c>
    </row>
    <row r="342" customFormat="false" ht="12.8" hidden="false" customHeight="false" outlineLevel="0" collapsed="false">
      <c r="E342" s="28" t="n">
        <f aca="false">calc!$D$342</f>
        <v>7</v>
      </c>
      <c r="F342" s="28" t="n">
        <f aca="false">calc!$E$342</f>
        <v>12</v>
      </c>
      <c r="G342" s="7" t="n">
        <f aca="false">calc!$K$342</f>
        <v>341</v>
      </c>
      <c r="H342" s="20" t="n">
        <f aca="false">calc!$F$342</f>
        <v>6.24085557642574</v>
      </c>
      <c r="I342" s="21" t="n">
        <f aca="false">calc!$G$342</f>
        <v>6.37640844241833</v>
      </c>
      <c r="J342" s="21" t="n">
        <f aca="false">calc!$H$342</f>
        <v>222.868845806127</v>
      </c>
    </row>
    <row r="343" customFormat="false" ht="12.8" hidden="false" customHeight="false" outlineLevel="0" collapsed="false">
      <c r="E343" s="28" t="n">
        <f aca="false">calc!$D$343</f>
        <v>8</v>
      </c>
      <c r="F343" s="28" t="n">
        <f aca="false">calc!$E$343</f>
        <v>12</v>
      </c>
      <c r="G343" s="7" t="n">
        <f aca="false">calc!$K$343</f>
        <v>342</v>
      </c>
      <c r="H343" s="20" t="n">
        <f aca="false">calc!$F$343</f>
        <v>6.19519727645277</v>
      </c>
      <c r="I343" s="21" t="n">
        <f aca="false">calc!$G$343</f>
        <v>6.33155951981632</v>
      </c>
      <c r="J343" s="21" t="n">
        <f aca="false">calc!$H$343</f>
        <v>222.729177975448</v>
      </c>
    </row>
    <row r="344" customFormat="false" ht="12.8" hidden="false" customHeight="false" outlineLevel="0" collapsed="false">
      <c r="E344" s="28" t="n">
        <f aca="false">calc!$D$344</f>
        <v>9</v>
      </c>
      <c r="F344" s="28" t="n">
        <f aca="false">calc!$E$344</f>
        <v>12</v>
      </c>
      <c r="G344" s="7" t="n">
        <f aca="false">calc!$K$344</f>
        <v>343</v>
      </c>
      <c r="H344" s="20" t="n">
        <f aca="false">calc!$F$344</f>
        <v>6.15676701883963</v>
      </c>
      <c r="I344" s="21" t="n">
        <f aca="false">calc!$G$344</f>
        <v>6.29381747118609</v>
      </c>
      <c r="J344" s="21" t="n">
        <f aca="false">calc!$H$344</f>
        <v>222.591597915766</v>
      </c>
    </row>
    <row r="345" customFormat="false" ht="12.8" hidden="false" customHeight="false" outlineLevel="0" collapsed="false">
      <c r="E345" s="28" t="n">
        <f aca="false">calc!$D$345</f>
        <v>10</v>
      </c>
      <c r="F345" s="28" t="n">
        <f aca="false">calc!$E$345</f>
        <v>12</v>
      </c>
      <c r="G345" s="7" t="n">
        <f aca="false">calc!$K$345</f>
        <v>344</v>
      </c>
      <c r="H345" s="20" t="n">
        <f aca="false">calc!$F$345</f>
        <v>6.12556417754243</v>
      </c>
      <c r="I345" s="21" t="n">
        <f aca="false">calc!$G$345</f>
        <v>6.26317815405247</v>
      </c>
      <c r="J345" s="21" t="n">
        <f aca="false">calc!$H$345</f>
        <v>222.456209673558</v>
      </c>
    </row>
    <row r="346" customFormat="false" ht="12.8" hidden="false" customHeight="false" outlineLevel="0" collapsed="false">
      <c r="E346" s="28" t="n">
        <f aca="false">calc!$D$346</f>
        <v>11</v>
      </c>
      <c r="F346" s="28" t="n">
        <f aca="false">calc!$E$346</f>
        <v>12</v>
      </c>
      <c r="G346" s="7" t="n">
        <f aca="false">calc!$K$346</f>
        <v>345</v>
      </c>
      <c r="H346" s="20" t="n">
        <f aca="false">calc!$F$346</f>
        <v>6.10158437223717</v>
      </c>
      <c r="I346" s="21" t="n">
        <f aca="false">calc!$G$346</f>
        <v>6.23963434530596</v>
      </c>
      <c r="J346" s="21" t="n">
        <f aca="false">calc!$H$346</f>
        <v>222.323117556338</v>
      </c>
    </row>
    <row r="347" customFormat="false" ht="12.8" hidden="false" customHeight="false" outlineLevel="0" collapsed="false">
      <c r="E347" s="28" t="n">
        <f aca="false">calc!$D$347</f>
        <v>12</v>
      </c>
      <c r="F347" s="28" t="n">
        <f aca="false">calc!$E$347</f>
        <v>12</v>
      </c>
      <c r="G347" s="7" t="n">
        <f aca="false">calc!$K$347</f>
        <v>346</v>
      </c>
      <c r="H347" s="20" t="n">
        <f aca="false">calc!$F$347</f>
        <v>6.08481947633173</v>
      </c>
      <c r="I347" s="21" t="n">
        <f aca="false">calc!$G$347</f>
        <v>6.22317578607271</v>
      </c>
      <c r="J347" s="21" t="n">
        <f aca="false">calc!$H$347</f>
        <v>222.192425992989</v>
      </c>
    </row>
    <row r="348" customFormat="false" ht="12.8" hidden="false" customHeight="false" outlineLevel="0" collapsed="false">
      <c r="E348" s="28" t="n">
        <f aca="false">calc!$D$348</f>
        <v>13</v>
      </c>
      <c r="F348" s="28" t="n">
        <f aca="false">calc!$E$348</f>
        <v>12</v>
      </c>
      <c r="G348" s="7" t="n">
        <f aca="false">calc!$K$348</f>
        <v>347</v>
      </c>
      <c r="H348" s="20" t="n">
        <f aca="false">calc!$F$348</f>
        <v>6.07525762750325</v>
      </c>
      <c r="I348" s="21" t="n">
        <f aca="false">calc!$G$348</f>
        <v>6.2137892197586</v>
      </c>
      <c r="J348" s="21" t="n">
        <f aca="false">calc!$H$348</f>
        <v>222.064239398043</v>
      </c>
    </row>
    <row r="349" customFormat="false" ht="12.8" hidden="false" customHeight="false" outlineLevel="0" collapsed="false">
      <c r="E349" s="28" t="n">
        <f aca="false">calc!$D$349</f>
        <v>14</v>
      </c>
      <c r="F349" s="28" t="n">
        <f aca="false">calc!$E$349</f>
        <v>12</v>
      </c>
      <c r="G349" s="7" t="n">
        <f aca="false">calc!$K$349</f>
        <v>348</v>
      </c>
      <c r="H349" s="20" t="n">
        <f aca="false">calc!$F$349</f>
        <v>6.07288324617979</v>
      </c>
      <c r="I349" s="21" t="n">
        <f aca="false">calc!$G$349</f>
        <v>6.21145842793973</v>
      </c>
      <c r="J349" s="21" t="n">
        <f aca="false">calc!$H$349</f>
        <v>221.938662030022</v>
      </c>
    </row>
    <row r="350" customFormat="false" ht="12.8" hidden="false" customHeight="false" outlineLevel="0" collapsed="false">
      <c r="E350" s="28" t="n">
        <f aca="false">calc!$D$350</f>
        <v>15</v>
      </c>
      <c r="F350" s="28" t="n">
        <f aca="false">calc!$E$350</f>
        <v>12</v>
      </c>
      <c r="G350" s="7" t="n">
        <f aca="false">calc!$K$350</f>
        <v>349</v>
      </c>
      <c r="H350" s="20" t="n">
        <f aca="false">calc!$F$350</f>
        <v>6.07767705449888</v>
      </c>
      <c r="I350" s="21" t="n">
        <f aca="false">calc!$G$350</f>
        <v>6.21616425636414</v>
      </c>
      <c r="J350" s="21" t="n">
        <f aca="false">calc!$H$350</f>
        <v>221.815797858269</v>
      </c>
    </row>
    <row r="351" customFormat="false" ht="12.8" hidden="false" customHeight="false" outlineLevel="0" collapsed="false">
      <c r="E351" s="28" t="n">
        <f aca="false">calc!$D$351</f>
        <v>16</v>
      </c>
      <c r="F351" s="28" t="n">
        <f aca="false">calc!$E$351</f>
        <v>12</v>
      </c>
      <c r="G351" s="7" t="n">
        <f aca="false">calc!$K$351</f>
        <v>350</v>
      </c>
      <c r="H351" s="20" t="n">
        <f aca="false">calc!$F$351</f>
        <v>6.08961610513736</v>
      </c>
      <c r="I351" s="21" t="n">
        <f aca="false">calc!$G$351</f>
        <v>6.22788464014064</v>
      </c>
      <c r="J351" s="21" t="n">
        <f aca="false">calc!$H$351</f>
        <v>221.695750420746</v>
      </c>
    </row>
    <row r="352" customFormat="false" ht="12.8" hidden="false" customHeight="false" outlineLevel="0" collapsed="false">
      <c r="E352" s="28" t="n">
        <f aca="false">calc!$D$352</f>
        <v>17</v>
      </c>
      <c r="F352" s="28" t="n">
        <f aca="false">calc!$E$352</f>
        <v>12</v>
      </c>
      <c r="G352" s="7" t="n">
        <f aca="false">calc!$K$352</f>
        <v>351</v>
      </c>
      <c r="H352" s="20" t="n">
        <f aca="false">calc!$F$352</f>
        <v>6.10867380955163</v>
      </c>
      <c r="I352" s="21" t="n">
        <f aca="false">calc!$G$352</f>
        <v>6.24659461796205</v>
      </c>
      <c r="J352" s="21" t="n">
        <f aca="false">calc!$H$352</f>
        <v>221.578622692876</v>
      </c>
    </row>
    <row r="353" customFormat="false" ht="12.8" hidden="false" customHeight="false" outlineLevel="0" collapsed="false">
      <c r="E353" s="28" t="n">
        <f aca="false">calc!$D$353</f>
        <v>18</v>
      </c>
      <c r="F353" s="28" t="n">
        <f aca="false">calc!$E$353</f>
        <v>12</v>
      </c>
      <c r="G353" s="7" t="n">
        <f aca="false">calc!$K$353</f>
        <v>352</v>
      </c>
      <c r="H353" s="20" t="n">
        <f aca="false">calc!$F$353</f>
        <v>6.13481997494297</v>
      </c>
      <c r="I353" s="21" t="n">
        <f aca="false">calc!$G$353</f>
        <v>6.27226634488079</v>
      </c>
      <c r="J353" s="21" t="n">
        <f aca="false">calc!$H$353</f>
        <v>221.464516949944</v>
      </c>
    </row>
    <row r="354" customFormat="false" ht="12.8" hidden="false" customHeight="false" outlineLevel="0" collapsed="false">
      <c r="E354" s="28" t="n">
        <f aca="false">calc!$D$354</f>
        <v>19</v>
      </c>
      <c r="F354" s="28" t="n">
        <f aca="false">calc!$E$354</f>
        <v>12</v>
      </c>
      <c r="G354" s="7" t="n">
        <f aca="false">calc!$K$354</f>
        <v>353</v>
      </c>
      <c r="H354" s="20" t="n">
        <f aca="false">calc!$F$354</f>
        <v>6.16802084249633</v>
      </c>
      <c r="I354" s="21" t="n">
        <f aca="false">calc!$G$354</f>
        <v>6.30486909693782</v>
      </c>
      <c r="J354" s="21" t="n">
        <f aca="false">calc!$H$354</f>
        <v>221.353534637419</v>
      </c>
    </row>
    <row r="355" customFormat="false" ht="12.8" hidden="false" customHeight="false" outlineLevel="0" collapsed="false">
      <c r="E355" s="28" t="n">
        <f aca="false">calc!$D$355</f>
        <v>20</v>
      </c>
      <c r="F355" s="28" t="n">
        <f aca="false">calc!$E$355</f>
        <v>12</v>
      </c>
      <c r="G355" s="7" t="n">
        <f aca="false">calc!$K$355</f>
        <v>354</v>
      </c>
      <c r="H355" s="20" t="n">
        <f aca="false">calc!$F$355</f>
        <v>6.20823913217724</v>
      </c>
      <c r="I355" s="21" t="n">
        <f aca="false">calc!$G$355</f>
        <v>6.34436927366796</v>
      </c>
      <c r="J355" s="21" t="n">
        <f aca="false">calc!$H$355</f>
        <v>221.245776239228</v>
      </c>
    </row>
    <row r="356" customFormat="false" ht="12.8" hidden="false" customHeight="false" outlineLevel="0" collapsed="false">
      <c r="E356" s="28" t="n">
        <f aca="false">calc!$D$356</f>
        <v>21</v>
      </c>
      <c r="F356" s="28" t="n">
        <f aca="false">calc!$E$356</f>
        <v>12</v>
      </c>
      <c r="G356" s="7" t="n">
        <f aca="false">calc!$K$356</f>
        <v>355</v>
      </c>
      <c r="H356" s="20" t="n">
        <f aca="false">calc!$F$356</f>
        <v>6.25543409058098</v>
      </c>
      <c r="I356" s="21" t="n">
        <f aca="false">calc!$G$356</f>
        <v>6.3907303960616</v>
      </c>
      <c r="J356" s="21" t="n">
        <f aca="false">calc!$H$356</f>
        <v>221.141341150793</v>
      </c>
    </row>
    <row r="357" customFormat="false" ht="12.8" hidden="false" customHeight="false" outlineLevel="0" collapsed="false">
      <c r="E357" s="28" t="n">
        <f aca="false">calc!$D$357</f>
        <v>22</v>
      </c>
      <c r="F357" s="28" t="n">
        <f aca="false">calc!$E$357</f>
        <v>12</v>
      </c>
      <c r="G357" s="7" t="n">
        <f aca="false">calc!$K$357</f>
        <v>356</v>
      </c>
      <c r="H357" s="20" t="n">
        <f aca="false">calc!$F$357</f>
        <v>6.30956154410682</v>
      </c>
      <c r="I357" s="21" t="n">
        <f aca="false">calc!$G$357</f>
        <v>6.4439131033862</v>
      </c>
      <c r="J357" s="21" t="n">
        <f aca="false">calc!$H$357</f>
        <v>221.040327552518</v>
      </c>
    </row>
    <row r="358" customFormat="false" ht="12.8" hidden="false" customHeight="false" outlineLevel="0" collapsed="false">
      <c r="E358" s="28" t="n">
        <f aca="false">calc!$D$358</f>
        <v>23</v>
      </c>
      <c r="F358" s="28" t="n">
        <f aca="false">calc!$E$358</f>
        <v>12</v>
      </c>
      <c r="G358" s="7" t="n">
        <f aca="false">calc!$K$358</f>
        <v>357</v>
      </c>
      <c r="H358" s="20" t="n">
        <f aca="false">calc!$F$358</f>
        <v>6.37057395416899</v>
      </c>
      <c r="I358" s="21" t="n">
        <f aca="false">calc!$G$358</f>
        <v>6.50387514691697</v>
      </c>
      <c r="J358" s="21" t="n">
        <f aca="false">calc!$H$358</f>
        <v>220.942832290086</v>
      </c>
    </row>
    <row r="359" customFormat="false" ht="12.8" hidden="false" customHeight="false" outlineLevel="0" collapsed="false">
      <c r="E359" s="28" t="n">
        <f aca="false">calc!$D$359</f>
        <v>24</v>
      </c>
      <c r="F359" s="28" t="n">
        <f aca="false">calc!$E$359</f>
        <v>12</v>
      </c>
      <c r="G359" s="7" t="n">
        <f aca="false">calc!$K$359</f>
        <v>358</v>
      </c>
      <c r="H359" s="20" t="n">
        <f aca="false">calc!$F$359</f>
        <v>6.43842047822978</v>
      </c>
      <c r="I359" s="21" t="n">
        <f aca="false">calc!$G$359</f>
        <v>6.57057138563915</v>
      </c>
      <c r="J359" s="21" t="n">
        <f aca="false">calc!$H$359</f>
        <v>220.848950754237</v>
      </c>
    </row>
    <row r="360" customFormat="false" ht="12.8" hidden="false" customHeight="false" outlineLevel="0" collapsed="false">
      <c r="E360" s="28" t="n">
        <f aca="false">calc!$D$360</f>
        <v>25</v>
      </c>
      <c r="F360" s="28" t="n">
        <f aca="false">calc!$E$360</f>
        <v>12</v>
      </c>
      <c r="G360" s="7" t="n">
        <f aca="false">calc!$K$360</f>
        <v>359</v>
      </c>
      <c r="H360" s="20" t="n">
        <f aca="false">calc!$F$360</f>
        <v>6.51304703356292</v>
      </c>
      <c r="I360" s="21" t="n">
        <f aca="false">calc!$G$360</f>
        <v>6.64395378224938</v>
      </c>
      <c r="J360" s="21" t="n">
        <f aca="false">calc!$H$360</f>
        <v>220.75877676594</v>
      </c>
    </row>
    <row r="361" customFormat="false" ht="12.8" hidden="false" customHeight="false" outlineLevel="0" collapsed="false">
      <c r="E361" s="28" t="n">
        <f aca="false">calc!$D$361</f>
        <v>26</v>
      </c>
      <c r="F361" s="28" t="n">
        <f aca="false">calc!$E$361</f>
        <v>12</v>
      </c>
      <c r="G361" s="7" t="n">
        <f aca="false">calc!$K$361</f>
        <v>360</v>
      </c>
      <c r="H361" s="20" t="n">
        <f aca="false">calc!$F$361</f>
        <v>6.59439636456685</v>
      </c>
      <c r="I361" s="21" t="n">
        <f aca="false">calc!$G$361</f>
        <v>6.72397140160467</v>
      </c>
      <c r="J361" s="21" t="n">
        <f aca="false">calc!$H$361</f>
        <v>220.672402465295</v>
      </c>
    </row>
    <row r="362" customFormat="false" ht="12.8" hidden="false" customHeight="false" outlineLevel="0" collapsed="false">
      <c r="E362" s="28" t="n">
        <f aca="false">calc!$D$362</f>
        <v>27</v>
      </c>
      <c r="F362" s="28" t="n">
        <f aca="false">calc!$E$362</f>
        <v>12</v>
      </c>
      <c r="G362" s="7" t="n">
        <f aca="false">calc!$K$362</f>
        <v>361</v>
      </c>
      <c r="H362" s="20" t="n">
        <f aca="false">calc!$F$362</f>
        <v>6.6824081144189</v>
      </c>
      <c r="I362" s="21" t="n">
        <f aca="false">calc!$G$362</f>
        <v>6.81057041368236</v>
      </c>
      <c r="J362" s="21" t="n">
        <f aca="false">calc!$H$362</f>
        <v>220.589918202456</v>
      </c>
    </row>
    <row r="363" customFormat="false" ht="12.8" hidden="false" customHeight="false" outlineLevel="0" collapsed="false">
      <c r="E363" s="28" t="n">
        <f aca="false">calc!$D$363</f>
        <v>28</v>
      </c>
      <c r="F363" s="28" t="n">
        <f aca="false">calc!$E$363</f>
        <v>12</v>
      </c>
      <c r="G363" s="7" t="n">
        <f aca="false">calc!$K$363</f>
        <v>362</v>
      </c>
      <c r="H363" s="20" t="n">
        <f aca="false">calc!$F$363</f>
        <v>6.77701889779545</v>
      </c>
      <c r="I363" s="21" t="n">
        <f aca="false">calc!$G$363</f>
        <v>6.90369409902169</v>
      </c>
      <c r="J363" s="21" t="n">
        <f aca="false">calc!$H$363</f>
        <v>220.51141243686</v>
      </c>
    </row>
    <row r="364" customFormat="false" ht="12.8" hidden="false" customHeight="false" outlineLevel="0" collapsed="false">
      <c r="E364" s="28" t="n">
        <f aca="false">calc!$D$364</f>
        <v>29</v>
      </c>
      <c r="F364" s="28" t="n">
        <f aca="false">calc!$E$364</f>
        <v>12</v>
      </c>
      <c r="G364" s="7" t="n">
        <f aca="false">calc!$K$364</f>
        <v>363</v>
      </c>
      <c r="H364" s="20" t="n">
        <f aca="false">calc!$F$364</f>
        <v>6.87816237971976</v>
      </c>
      <c r="I364" s="21" t="n">
        <f aca="false">calc!$G$364</f>
        <v>7.00328286269981</v>
      </c>
      <c r="J364" s="21" t="n">
        <f aca="false">calc!$H$364</f>
        <v>220.436971634589</v>
      </c>
    </row>
    <row r="365" customFormat="false" ht="12.8" hidden="false" customHeight="false" outlineLevel="0" collapsed="false">
      <c r="E365" s="28" t="n">
        <f aca="false">calc!$D$365</f>
        <v>30</v>
      </c>
      <c r="F365" s="28" t="n">
        <f aca="false">calc!$E$365</f>
        <v>12</v>
      </c>
      <c r="G365" s="7" t="n">
        <f aca="false">calc!$K$365</f>
        <v>364</v>
      </c>
      <c r="H365" s="20" t="n">
        <f aca="false">calc!$F$365</f>
        <v>6.9857693531482</v>
      </c>
      <c r="I365" s="21" t="n">
        <f aca="false">calc!$G$365</f>
        <v>7.10927425050296</v>
      </c>
      <c r="J365" s="21" t="n">
        <f aca="false">calc!$H$365</f>
        <v>220.36668017819</v>
      </c>
    </row>
    <row r="366" customFormat="false" ht="12.8" hidden="false" customHeight="false" outlineLevel="0" collapsed="false">
      <c r="E366" s="28" t="n">
        <f aca="false">calc!$D$366</f>
        <v>31</v>
      </c>
      <c r="F366" s="28" t="n">
        <f aca="false">calc!$E$366</f>
        <v>12</v>
      </c>
      <c r="G366" s="7" t="n">
        <f aca="false">calc!$K$366</f>
        <v>365</v>
      </c>
      <c r="H366" s="20" t="n">
        <f aca="false">calc!$F$366</f>
        <v>7.09976782424265</v>
      </c>
      <c r="I366" s="21" t="n">
        <f aca="false">calc!$G$366</f>
        <v>7.22160297687903</v>
      </c>
      <c r="J366" s="21" t="n">
        <f aca="false">calc!$H$366</f>
        <v>220.300620271043</v>
      </c>
    </row>
    <row r="367" customFormat="false" ht="12.8" hidden="false" customHeight="false" outlineLevel="0" collapsed="false">
      <c r="E367" s="28" t="n">
        <f aca="false">calc!$D$367</f>
        <v>1</v>
      </c>
      <c r="F367" s="28" t="n">
        <f aca="false">calc!$E$367</f>
        <v>13</v>
      </c>
      <c r="G367" s="7" t="n">
        <f aca="false">calc!$K$367</f>
        <v>366</v>
      </c>
      <c r="H367" s="20" t="n">
        <f aca="false">calc!$F$367</f>
        <v>7.22008309502795</v>
      </c>
      <c r="I367" s="21" t="n">
        <f aca="false">calc!$G$367</f>
        <v>7.34020095514577</v>
      </c>
      <c r="J367" s="21" t="n">
        <f aca="false">calc!$H$367</f>
        <v>220.238871856313</v>
      </c>
    </row>
    <row r="368" customFormat="false" ht="12.8" hidden="false" customHeight="false" outlineLevel="0" collapsed="false">
      <c r="E368" s="0"/>
      <c r="H368" s="41"/>
      <c r="I368" s="0"/>
      <c r="J368" s="9"/>
    </row>
    <row r="369" customFormat="false" ht="12.8" hidden="false" customHeight="false" outlineLevel="0" collapsed="false">
      <c r="E369" s="0"/>
      <c r="H369" s="41"/>
      <c r="I369" s="0"/>
      <c r="J369" s="9"/>
    </row>
    <row r="370" customFormat="false" ht="12.8" hidden="false" customHeight="false" outlineLevel="0" collapsed="false">
      <c r="E370" s="0"/>
      <c r="H370" s="41"/>
      <c r="I370" s="0"/>
      <c r="J370" s="9"/>
    </row>
    <row r="371" customFormat="false" ht="12.8" hidden="false" customHeight="false" outlineLevel="0" collapsed="false">
      <c r="E371" s="0"/>
      <c r="H371" s="41"/>
      <c r="I371" s="0"/>
      <c r="J371" s="9"/>
    </row>
    <row r="372" customFormat="false" ht="12.8" hidden="false" customHeight="false" outlineLevel="0" collapsed="false">
      <c r="E372" s="0"/>
      <c r="H372" s="41"/>
      <c r="I372" s="0"/>
      <c r="J372" s="9"/>
    </row>
    <row r="373" customFormat="false" ht="12.8" hidden="false" customHeight="false" outlineLevel="0" collapsed="false">
      <c r="E373" s="0"/>
      <c r="H373" s="41"/>
      <c r="I373" s="0"/>
      <c r="J373" s="9"/>
    </row>
    <row r="374" customFormat="false" ht="12.8" hidden="false" customHeight="false" outlineLevel="0" collapsed="false">
      <c r="E374" s="0"/>
      <c r="H374" s="41"/>
      <c r="I374" s="0"/>
      <c r="J374" s="9"/>
    </row>
    <row r="375" customFormat="false" ht="12.8" hidden="false" customHeight="false" outlineLevel="0" collapsed="false">
      <c r="E375" s="0"/>
      <c r="H375" s="41"/>
      <c r="I375" s="0"/>
      <c r="J375" s="9"/>
    </row>
    <row r="376" customFormat="false" ht="12.8" hidden="false" customHeight="false" outlineLevel="0" collapsed="false">
      <c r="E376" s="0"/>
      <c r="H376" s="41"/>
      <c r="I376" s="0"/>
      <c r="J376" s="9"/>
    </row>
    <row r="377" customFormat="false" ht="12.8" hidden="false" customHeight="false" outlineLevel="0" collapsed="false">
      <c r="E377" s="0"/>
      <c r="H377" s="41"/>
      <c r="I377" s="0"/>
      <c r="J377" s="9"/>
    </row>
    <row r="378" customFormat="false" ht="12.8" hidden="false" customHeight="false" outlineLevel="0" collapsed="false">
      <c r="E378" s="0"/>
      <c r="H378" s="41"/>
      <c r="I378" s="0"/>
      <c r="J378" s="9"/>
    </row>
    <row r="379" customFormat="false" ht="12.8" hidden="false" customHeight="false" outlineLevel="0" collapsed="false">
      <c r="E379" s="0"/>
      <c r="H379" s="41"/>
      <c r="I379" s="0"/>
      <c r="J379" s="9"/>
    </row>
    <row r="380" customFormat="false" ht="12.8" hidden="false" customHeight="false" outlineLevel="0" collapsed="false">
      <c r="E380" s="0"/>
      <c r="H380" s="41"/>
      <c r="I380" s="0"/>
      <c r="J380" s="9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3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1.53515625" defaultRowHeight="12.8" zeroHeight="false" outlineLevelRow="0" outlineLevelCol="0"/>
  <cols>
    <col collapsed="false" customWidth="true" hidden="false" outlineLevel="0" max="3" min="3" style="9" width="6.31"/>
    <col collapsed="false" customWidth="true" hidden="false" outlineLevel="0" max="4" min="4" style="0" width="6.31"/>
    <col collapsed="false" customWidth="true" hidden="false" outlineLevel="0" max="5" min="5" style="0" width="5.87"/>
    <col collapsed="false" customWidth="true" hidden="false" outlineLevel="0" max="6" min="6" style="13" width="9.25"/>
    <col collapsed="false" customWidth="true" hidden="false" outlineLevel="0" max="7" min="7" style="7" width="9.25"/>
  </cols>
  <sheetData>
    <row r="1" customFormat="false" ht="12.8" hidden="false" customHeight="false" outlineLevel="0" collapsed="false">
      <c r="A1" s="2" t="str">
        <f aca="false">'elev  az'!$A$1</f>
        <v>UT</v>
      </c>
      <c r="B1" s="1" t="str">
        <f aca="false">'elev  az'!$B$1</f>
        <v>Year</v>
      </c>
      <c r="C1" s="19" t="str">
        <f aca="false">calc!$D$1</f>
        <v>Date</v>
      </c>
      <c r="D1" s="19" t="str">
        <f aca="false">calc!$E$1</f>
        <v>Month</v>
      </c>
      <c r="E1" s="2" t="str">
        <f aca="false">calc!$K$1</f>
        <v>Day</v>
      </c>
      <c r="F1" s="13" t="str">
        <f aca="false">calc!$I$1</f>
        <v>EoT</v>
      </c>
      <c r="G1" s="2" t="s">
        <v>45</v>
      </c>
    </row>
    <row r="2" customFormat="false" ht="12.8" hidden="false" customHeight="false" outlineLevel="0" collapsed="false">
      <c r="A2" s="4" t="n">
        <f aca="false">'elev  az'!$A$2</f>
        <v>15</v>
      </c>
      <c r="B2" s="46" t="n">
        <f aca="false">'elev  az'!$B$2</f>
        <v>2022</v>
      </c>
      <c r="C2" s="28" t="n">
        <f aca="false">calc!$D$2</f>
        <v>1</v>
      </c>
      <c r="D2" s="28" t="n">
        <f aca="false">calc!$E$2</f>
        <v>1</v>
      </c>
      <c r="E2" s="7" t="n">
        <f aca="false">calc!$K$2</f>
        <v>1</v>
      </c>
      <c r="F2" s="13" t="n">
        <f aca="false">calc!$I$2</f>
        <v>-3.64800339498697</v>
      </c>
      <c r="G2" s="7" t="str">
        <f aca="false">INT(ABS(F2)) &amp; ":" &amp;ROUND(60*(ABS(F2)-INT(ABS(F2))),0)</f>
        <v>3:39</v>
      </c>
    </row>
    <row r="3" customFormat="false" ht="12.8" hidden="false" customHeight="false" outlineLevel="0" collapsed="false">
      <c r="C3" s="28" t="n">
        <f aca="false">calc!$D$3</f>
        <v>2</v>
      </c>
      <c r="D3" s="28" t="n">
        <f aca="false">calc!$E$3</f>
        <v>1</v>
      </c>
      <c r="E3" s="7" t="n">
        <f aca="false">calc!$K$3</f>
        <v>2</v>
      </c>
      <c r="F3" s="13" t="n">
        <f aca="false">calc!$I$3</f>
        <v>-4.11496709692665</v>
      </c>
      <c r="G3" s="7" t="str">
        <f aca="false">INT(ABS(F3)) &amp; ":" &amp;ROUND(60*(ABS(F3)-INT(ABS(F3))),0)</f>
        <v>4:7</v>
      </c>
    </row>
    <row r="4" customFormat="false" ht="12.8" hidden="false" customHeight="false" outlineLevel="0" collapsed="false">
      <c r="B4" s="2" t="s">
        <v>37</v>
      </c>
      <c r="C4" s="28" t="n">
        <f aca="false">calc!$D$4</f>
        <v>3</v>
      </c>
      <c r="D4" s="28" t="n">
        <f aca="false">calc!$E$4</f>
        <v>1</v>
      </c>
      <c r="E4" s="7" t="n">
        <f aca="false">calc!$K$4</f>
        <v>3</v>
      </c>
      <c r="F4" s="13" t="n">
        <f aca="false">calc!$I$4</f>
        <v>-4.57594664334511</v>
      </c>
      <c r="G4" s="7" t="str">
        <f aca="false">INT(ABS(F4)) &amp; ":" &amp;ROUND(60*(ABS(F4)-INT(ABS(F4))),0)</f>
        <v>4:35</v>
      </c>
    </row>
    <row r="5" customFormat="false" ht="12.8" hidden="false" customHeight="false" outlineLevel="0" collapsed="false">
      <c r="B5" s="2" t="s">
        <v>38</v>
      </c>
      <c r="C5" s="28" t="n">
        <f aca="false">calc!$D$5</f>
        <v>4</v>
      </c>
      <c r="D5" s="28" t="n">
        <f aca="false">calc!$E$5</f>
        <v>1</v>
      </c>
      <c r="E5" s="7" t="n">
        <f aca="false">calc!$K$5</f>
        <v>4</v>
      </c>
      <c r="F5" s="13" t="n">
        <f aca="false">calc!$I$5</f>
        <v>-5.03044528567989</v>
      </c>
      <c r="G5" s="7" t="str">
        <f aca="false">INT(ABS(F5)) &amp; ":" &amp;ROUND(60*(ABS(F5)-INT(ABS(F5))),0)</f>
        <v>5:2</v>
      </c>
    </row>
    <row r="6" customFormat="false" ht="12.8" hidden="false" customHeight="false" outlineLevel="0" collapsed="false">
      <c r="B6" s="2" t="s">
        <v>39</v>
      </c>
      <c r="C6" s="28" t="n">
        <f aca="false">calc!$D$6</f>
        <v>5</v>
      </c>
      <c r="D6" s="28" t="n">
        <f aca="false">calc!$E$6</f>
        <v>1</v>
      </c>
      <c r="E6" s="7" t="n">
        <f aca="false">calc!$K$6</f>
        <v>5</v>
      </c>
      <c r="F6" s="13" t="n">
        <f aca="false">calc!$I$6</f>
        <v>-5.47797876397635</v>
      </c>
      <c r="G6" s="7" t="str">
        <f aca="false">INT(ABS(F6)) &amp; ":" &amp;ROUND(60*(ABS(F6)-INT(ABS(F6))),0)</f>
        <v>5:29</v>
      </c>
    </row>
    <row r="7" customFormat="false" ht="12.8" hidden="false" customHeight="false" outlineLevel="0" collapsed="false">
      <c r="C7" s="28" t="n">
        <f aca="false">calc!$D$7</f>
        <v>6</v>
      </c>
      <c r="D7" s="28" t="n">
        <f aca="false">calc!$E$7</f>
        <v>1</v>
      </c>
      <c r="E7" s="7" t="n">
        <f aca="false">calc!$K$7</f>
        <v>6</v>
      </c>
      <c r="F7" s="13" t="n">
        <f aca="false">calc!$I$7</f>
        <v>-5.91807609605053</v>
      </c>
      <c r="G7" s="7" t="str">
        <f aca="false">INT(ABS(F7)) &amp; ":" &amp;ROUND(60*(ABS(F7)-INT(ABS(F7))),0)</f>
        <v>5:55</v>
      </c>
    </row>
    <row r="8" customFormat="false" ht="12.8" hidden="false" customHeight="false" outlineLevel="0" collapsed="false">
      <c r="C8" s="28" t="n">
        <f aca="false">calc!$D$8</f>
        <v>7</v>
      </c>
      <c r="D8" s="28" t="n">
        <f aca="false">calc!$E$8</f>
        <v>1</v>
      </c>
      <c r="E8" s="7" t="n">
        <f aca="false">calc!$K$8</f>
        <v>7</v>
      </c>
      <c r="F8" s="13" t="n">
        <f aca="false">calc!$I$8</f>
        <v>-6.35028032050695</v>
      </c>
      <c r="G8" s="7" t="str">
        <f aca="false">INT(ABS(F8)) &amp; ":" &amp;ROUND(60*(ABS(F8)-INT(ABS(F8))),0)</f>
        <v>6:21</v>
      </c>
    </row>
    <row r="9" customFormat="false" ht="12.8" hidden="false" customHeight="false" outlineLevel="0" collapsed="false">
      <c r="C9" s="28" t="n">
        <f aca="false">calc!$D$9</f>
        <v>8</v>
      </c>
      <c r="D9" s="28" t="n">
        <f aca="false">calc!$E$9</f>
        <v>1</v>
      </c>
      <c r="E9" s="7" t="n">
        <f aca="false">calc!$K$9</f>
        <v>8</v>
      </c>
      <c r="F9" s="13" t="n">
        <f aca="false">calc!$I$9</f>
        <v>-6.77414919183957</v>
      </c>
      <c r="G9" s="7" t="str">
        <f aca="false">INT(ABS(F9)) &amp; ":" &amp;ROUND(60*(ABS(F9)-INT(ABS(F9))),0)</f>
        <v>6:46</v>
      </c>
    </row>
    <row r="10" customFormat="false" ht="12.8" hidden="false" customHeight="false" outlineLevel="0" collapsed="false">
      <c r="C10" s="28" t="n">
        <f aca="false">calc!$D$10</f>
        <v>9</v>
      </c>
      <c r="D10" s="28" t="n">
        <f aca="false">calc!$E$10</f>
        <v>1</v>
      </c>
      <c r="E10" s="7" t="n">
        <f aca="false">calc!$K$10</f>
        <v>9</v>
      </c>
      <c r="F10" s="13" t="n">
        <f aca="false">calc!$I$10</f>
        <v>-7.18925582612928</v>
      </c>
      <c r="G10" s="7" t="str">
        <f aca="false">INT(ABS(F10)) &amp; ":" &amp;ROUND(60*(ABS(F10)-INT(ABS(F10))),0)</f>
        <v>7:11</v>
      </c>
    </row>
    <row r="11" customFormat="false" ht="12.8" hidden="false" customHeight="false" outlineLevel="0" collapsed="false">
      <c r="C11" s="28" t="n">
        <f aca="false">calc!$D$11</f>
        <v>10</v>
      </c>
      <c r="D11" s="28" t="n">
        <f aca="false">calc!$E$11</f>
        <v>1</v>
      </c>
      <c r="E11" s="7" t="n">
        <f aca="false">calc!$K$11</f>
        <v>10</v>
      </c>
      <c r="F11" s="13" t="n">
        <f aca="false">calc!$I$11</f>
        <v>-7.5951892961416</v>
      </c>
      <c r="G11" s="7" t="str">
        <f aca="false">INT(ABS(F11)) &amp; ":" &amp;ROUND(60*(ABS(F11)-INT(ABS(F11))),0)</f>
        <v>7:36</v>
      </c>
    </row>
    <row r="12" customFormat="false" ht="12.8" hidden="false" customHeight="false" outlineLevel="0" collapsed="false">
      <c r="C12" s="28" t="n">
        <f aca="false">calc!$D$12</f>
        <v>11</v>
      </c>
      <c r="D12" s="28" t="n">
        <f aca="false">calc!$E$12</f>
        <v>1</v>
      </c>
      <c r="E12" s="7" t="n">
        <f aca="false">calc!$K$12</f>
        <v>11</v>
      </c>
      <c r="F12" s="13" t="n">
        <f aca="false">calc!$I$12</f>
        <v>-7.99155517493227</v>
      </c>
      <c r="G12" s="7" t="str">
        <f aca="false">INT(ABS(F12)) &amp; ":" &amp;ROUND(60*(ABS(F12)-INT(ABS(F12))),0)</f>
        <v>7:59</v>
      </c>
    </row>
    <row r="13" customFormat="false" ht="12.8" hidden="false" customHeight="false" outlineLevel="0" collapsed="false">
      <c r="C13" s="28" t="n">
        <f aca="false">calc!$D$13</f>
        <v>12</v>
      </c>
      <c r="D13" s="28" t="n">
        <f aca="false">calc!$E$13</f>
        <v>1</v>
      </c>
      <c r="E13" s="7" t="n">
        <f aca="false">calc!$K$13</f>
        <v>12</v>
      </c>
      <c r="F13" s="13" t="n">
        <f aca="false">calc!$I$13</f>
        <v>-8.37797602738328</v>
      </c>
      <c r="G13" s="7" t="str">
        <f aca="false">INT(ABS(F13)) &amp; ":" &amp;ROUND(60*(ABS(F13)-INT(ABS(F13))),0)</f>
        <v>8:23</v>
      </c>
    </row>
    <row r="14" customFormat="false" ht="12.8" hidden="false" customHeight="false" outlineLevel="0" collapsed="false">
      <c r="C14" s="28" t="n">
        <f aca="false">calc!$D$14</f>
        <v>13</v>
      </c>
      <c r="D14" s="28" t="n">
        <f aca="false">calc!$E$14</f>
        <v>1</v>
      </c>
      <c r="E14" s="7" t="n">
        <f aca="false">calc!$K$14</f>
        <v>13</v>
      </c>
      <c r="F14" s="13" t="n">
        <f aca="false">calc!$I$14</f>
        <v>-8.75409184933642</v>
      </c>
      <c r="G14" s="7" t="str">
        <f aca="false">INT(ABS(F14)) &amp; ":" &amp;ROUND(60*(ABS(F14)-INT(ABS(F14))),0)</f>
        <v>8:45</v>
      </c>
    </row>
    <row r="15" customFormat="false" ht="12.8" hidden="false" customHeight="false" outlineLevel="0" collapsed="false">
      <c r="C15" s="28" t="n">
        <f aca="false">calc!$D$15</f>
        <v>14</v>
      </c>
      <c r="D15" s="28" t="n">
        <f aca="false">calc!$E$15</f>
        <v>1</v>
      </c>
      <c r="E15" s="7" t="n">
        <f aca="false">calc!$K$15</f>
        <v>14</v>
      </c>
      <c r="F15" s="13" t="n">
        <f aca="false">calc!$I$15</f>
        <v>-9.11956045431612</v>
      </c>
      <c r="G15" s="7" t="str">
        <f aca="false">INT(ABS(F15)) &amp; ":" &amp;ROUND(60*(ABS(F15)-INT(ABS(F15))),0)</f>
        <v>9:7</v>
      </c>
    </row>
    <row r="16" customFormat="false" ht="12.8" hidden="false" customHeight="false" outlineLevel="0" collapsed="false">
      <c r="C16" s="28" t="n">
        <f aca="false">calc!$D$16</f>
        <v>15</v>
      </c>
      <c r="D16" s="28" t="n">
        <f aca="false">calc!$E$16</f>
        <v>1</v>
      </c>
      <c r="E16" s="7" t="n">
        <f aca="false">calc!$K$16</f>
        <v>15</v>
      </c>
      <c r="F16" s="13" t="n">
        <f aca="false">calc!$I$16</f>
        <v>-9.47405780806707</v>
      </c>
      <c r="G16" s="7" t="str">
        <f aca="false">INT(ABS(F16)) &amp; ":" &amp;ROUND(60*(ABS(F16)-INT(ABS(F16))),0)</f>
        <v>9:28</v>
      </c>
    </row>
    <row r="17" customFormat="false" ht="12.8" hidden="false" customHeight="false" outlineLevel="0" collapsed="false">
      <c r="C17" s="28" t="n">
        <f aca="false">calc!$D$17</f>
        <v>16</v>
      </c>
      <c r="D17" s="28" t="n">
        <f aca="false">calc!$E$17</f>
        <v>1</v>
      </c>
      <c r="E17" s="7" t="n">
        <f aca="false">calc!$K$17</f>
        <v>16</v>
      </c>
      <c r="F17" s="13" t="n">
        <f aca="false">calc!$I$17</f>
        <v>-9.81727831141939</v>
      </c>
      <c r="G17" s="7" t="str">
        <f aca="false">INT(ABS(F17)) &amp; ":" &amp;ROUND(60*(ABS(F17)-INT(ABS(F17))),0)</f>
        <v>9:49</v>
      </c>
    </row>
    <row r="18" customFormat="false" ht="12.8" hidden="false" customHeight="false" outlineLevel="0" collapsed="false">
      <c r="C18" s="28" t="n">
        <f aca="false">calc!$D$18</f>
        <v>17</v>
      </c>
      <c r="D18" s="28" t="n">
        <f aca="false">calc!$E$18</f>
        <v>1</v>
      </c>
      <c r="E18" s="7" t="n">
        <f aca="false">calc!$K$18</f>
        <v>17</v>
      </c>
      <c r="F18" s="13" t="n">
        <f aca="false">calc!$I$18</f>
        <v>-10.1489350321924</v>
      </c>
      <c r="G18" s="7" t="str">
        <f aca="false">INT(ABS(F18)) &amp; ":" &amp;ROUND(60*(ABS(F18)-INT(ABS(F18))),0)</f>
        <v>10:9</v>
      </c>
    </row>
    <row r="19" customFormat="false" ht="12.8" hidden="false" customHeight="false" outlineLevel="0" collapsed="false">
      <c r="C19" s="28" t="n">
        <f aca="false">calc!$D$19</f>
        <v>18</v>
      </c>
      <c r="D19" s="28" t="n">
        <f aca="false">calc!$E$19</f>
        <v>1</v>
      </c>
      <c r="E19" s="7" t="n">
        <f aca="false">calc!$K$19</f>
        <v>18</v>
      </c>
      <c r="F19" s="13" t="n">
        <f aca="false">calc!$I$19</f>
        <v>-10.4687598871305</v>
      </c>
      <c r="G19" s="7" t="str">
        <f aca="false">INT(ABS(F19)) &amp; ":" &amp;ROUND(60*(ABS(F19)-INT(ABS(F19))),0)</f>
        <v>10:28</v>
      </c>
    </row>
    <row r="20" customFormat="false" ht="12.8" hidden="false" customHeight="false" outlineLevel="0" collapsed="false">
      <c r="C20" s="28" t="n">
        <f aca="false">calc!$D$20</f>
        <v>19</v>
      </c>
      <c r="D20" s="28" t="n">
        <f aca="false">calc!$E$20</f>
        <v>1</v>
      </c>
      <c r="E20" s="7" t="n">
        <f aca="false">calc!$K$20</f>
        <v>19</v>
      </c>
      <c r="F20" s="13" t="n">
        <f aca="false">calc!$I$20</f>
        <v>-10.7765037750162</v>
      </c>
      <c r="G20" s="7" t="str">
        <f aca="false">INT(ABS(F20)) &amp; ":" &amp;ROUND(60*(ABS(F20)-INT(ABS(F20))),0)</f>
        <v>10:47</v>
      </c>
    </row>
    <row r="21" customFormat="false" ht="12.8" hidden="false" customHeight="false" outlineLevel="0" collapsed="false">
      <c r="C21" s="28" t="n">
        <f aca="false">calc!$D$21</f>
        <v>20</v>
      </c>
      <c r="D21" s="28" t="n">
        <f aca="false">calc!$E$21</f>
        <v>1</v>
      </c>
      <c r="E21" s="7" t="n">
        <f aca="false">calc!$K$21</f>
        <v>20</v>
      </c>
      <c r="F21" s="13" t="n">
        <f aca="false">calc!$I$21</f>
        <v>-11.0719366623391</v>
      </c>
      <c r="G21" s="7" t="str">
        <f aca="false">INT(ABS(F21)) &amp; ":" &amp;ROUND(60*(ABS(F21)-INT(ABS(F21))),0)</f>
        <v>11:4</v>
      </c>
    </row>
    <row r="22" customFormat="false" ht="12.8" hidden="false" customHeight="false" outlineLevel="0" collapsed="false">
      <c r="C22" s="28" t="n">
        <f aca="false">calc!$D$22</f>
        <v>21</v>
      </c>
      <c r="D22" s="28" t="n">
        <f aca="false">calc!$E$22</f>
        <v>1</v>
      </c>
      <c r="E22" s="7" t="n">
        <f aca="false">calc!$K$22</f>
        <v>21</v>
      </c>
      <c r="F22" s="13" t="n">
        <f aca="false">calc!$I$22</f>
        <v>-11.3548476230508</v>
      </c>
      <c r="G22" s="7" t="str">
        <f aca="false">INT(ABS(F22)) &amp; ":" &amp;ROUND(60*(ABS(F22)-INT(ABS(F22))),0)</f>
        <v>11:21</v>
      </c>
    </row>
    <row r="23" customFormat="false" ht="12.8" hidden="false" customHeight="false" outlineLevel="0" collapsed="false">
      <c r="C23" s="28" t="n">
        <f aca="false">calc!$D$23</f>
        <v>22</v>
      </c>
      <c r="D23" s="28" t="n">
        <f aca="false">calc!$E$23</f>
        <v>1</v>
      </c>
      <c r="E23" s="7" t="n">
        <f aca="false">calc!$K$23</f>
        <v>22</v>
      </c>
      <c r="F23" s="13" t="n">
        <f aca="false">calc!$I$23</f>
        <v>-11.6250448340966</v>
      </c>
      <c r="G23" s="7" t="str">
        <f aca="false">INT(ABS(F23)) &amp; ":" &amp;ROUND(60*(ABS(F23)-INT(ABS(F23))),0)</f>
        <v>11:38</v>
      </c>
    </row>
    <row r="24" customFormat="false" ht="12.8" hidden="false" customHeight="false" outlineLevel="0" collapsed="false">
      <c r="C24" s="28" t="n">
        <f aca="false">calc!$D$24</f>
        <v>23</v>
      </c>
      <c r="D24" s="28" t="n">
        <f aca="false">calc!$E$24</f>
        <v>1</v>
      </c>
      <c r="E24" s="7" t="n">
        <f aca="false">calc!$K$24</f>
        <v>23</v>
      </c>
      <c r="F24" s="13" t="n">
        <f aca="false">calc!$I$24</f>
        <v>-11.8823555285405</v>
      </c>
      <c r="G24" s="7" t="str">
        <f aca="false">INT(ABS(F24)) &amp; ":" &amp;ROUND(60*(ABS(F24)-INT(ABS(F24))),0)</f>
        <v>11:53</v>
      </c>
    </row>
    <row r="25" customFormat="false" ht="12.8" hidden="false" customHeight="false" outlineLevel="0" collapsed="false">
      <c r="C25" s="28" t="n">
        <f aca="false">calc!$D$25</f>
        <v>24</v>
      </c>
      <c r="D25" s="28" t="n">
        <f aca="false">calc!$E$25</f>
        <v>1</v>
      </c>
      <c r="E25" s="7" t="n">
        <f aca="false">calc!$K$25</f>
        <v>24</v>
      </c>
      <c r="F25" s="13" t="n">
        <f aca="false">calc!$I$25</f>
        <v>-12.1266259082345</v>
      </c>
      <c r="G25" s="7" t="str">
        <f aca="false">INT(ABS(F25)) &amp; ":" &amp;ROUND(60*(ABS(F25)-INT(ABS(F25))),0)</f>
        <v>12:8</v>
      </c>
    </row>
    <row r="26" customFormat="false" ht="12.8" hidden="false" customHeight="false" outlineLevel="0" collapsed="false">
      <c r="C26" s="28" t="n">
        <f aca="false">calc!$D$26</f>
        <v>25</v>
      </c>
      <c r="D26" s="28" t="n">
        <f aca="false">calc!$E$26</f>
        <v>1</v>
      </c>
      <c r="E26" s="7" t="n">
        <f aca="false">calc!$K$26</f>
        <v>25</v>
      </c>
      <c r="F26" s="13" t="n">
        <f aca="false">calc!$I$26</f>
        <v>-12.3577210180572</v>
      </c>
      <c r="G26" s="7" t="str">
        <f aca="false">INT(ABS(F26)) &amp; ":" &amp;ROUND(60*(ABS(F26)-INT(ABS(F26))),0)</f>
        <v>12:21</v>
      </c>
    </row>
    <row r="27" customFormat="false" ht="12.8" hidden="false" customHeight="false" outlineLevel="0" collapsed="false">
      <c r="C27" s="28" t="n">
        <f aca="false">calc!$D$27</f>
        <v>26</v>
      </c>
      <c r="D27" s="28" t="n">
        <f aca="false">calc!$E$27</f>
        <v>1</v>
      </c>
      <c r="E27" s="7" t="n">
        <f aca="false">calc!$K$27</f>
        <v>26</v>
      </c>
      <c r="F27" s="13" t="n">
        <f aca="false">calc!$I$27</f>
        <v>-12.5755245838386</v>
      </c>
      <c r="G27" s="7" t="str">
        <f aca="false">INT(ABS(F27)) &amp; ":" &amp;ROUND(60*(ABS(F27)-INT(ABS(F27))),0)</f>
        <v>12:35</v>
      </c>
    </row>
    <row r="28" customFormat="false" ht="12.8" hidden="false" customHeight="false" outlineLevel="0" collapsed="false">
      <c r="C28" s="28" t="n">
        <f aca="false">calc!$D$28</f>
        <v>27</v>
      </c>
      <c r="D28" s="28" t="n">
        <f aca="false">calc!$E$28</f>
        <v>1</v>
      </c>
      <c r="E28" s="7" t="n">
        <f aca="false">calc!$K$28</f>
        <v>27</v>
      </c>
      <c r="F28" s="13" t="n">
        <f aca="false">calc!$I$28</f>
        <v>-12.7799388161466</v>
      </c>
      <c r="G28" s="7" t="str">
        <f aca="false">INT(ABS(F28)) &amp; ":" &amp;ROUND(60*(ABS(F28)-INT(ABS(F28))),0)</f>
        <v>12:47</v>
      </c>
    </row>
    <row r="29" customFormat="false" ht="12.8" hidden="false" customHeight="false" outlineLevel="0" collapsed="false">
      <c r="C29" s="28" t="n">
        <f aca="false">calc!$D$29</f>
        <v>28</v>
      </c>
      <c r="D29" s="28" t="n">
        <f aca="false">calc!$E$29</f>
        <v>1</v>
      </c>
      <c r="E29" s="7" t="n">
        <f aca="false">calc!$K$29</f>
        <v>28</v>
      </c>
      <c r="F29" s="13" t="n">
        <f aca="false">calc!$I$29</f>
        <v>-12.9708841821455</v>
      </c>
      <c r="G29" s="7" t="str">
        <f aca="false">INT(ABS(F29)) &amp; ":" &amp;ROUND(60*(ABS(F29)-INT(ABS(F29))),0)</f>
        <v>12:58</v>
      </c>
    </row>
    <row r="30" customFormat="false" ht="12.8" hidden="false" customHeight="false" outlineLevel="0" collapsed="false">
      <c r="C30" s="28" t="n">
        <f aca="false">calc!$D$30</f>
        <v>29</v>
      </c>
      <c r="D30" s="28" t="n">
        <f aca="false">calc!$E$30</f>
        <v>1</v>
      </c>
      <c r="E30" s="7" t="n">
        <f aca="false">calc!$K$30</f>
        <v>29</v>
      </c>
      <c r="F30" s="13" t="n">
        <f aca="false">calc!$I$30</f>
        <v>-13.1482991477733</v>
      </c>
      <c r="G30" s="7" t="str">
        <f aca="false">INT(ABS(F30)) &amp; ":" &amp;ROUND(60*(ABS(F30)-INT(ABS(F30))),0)</f>
        <v>13:9</v>
      </c>
    </row>
    <row r="31" customFormat="false" ht="12.8" hidden="false" customHeight="false" outlineLevel="0" collapsed="false">
      <c r="C31" s="28" t="n">
        <f aca="false">calc!$D$31</f>
        <v>30</v>
      </c>
      <c r="D31" s="28" t="n">
        <f aca="false">calc!$E$31</f>
        <v>1</v>
      </c>
      <c r="E31" s="7" t="n">
        <f aca="false">calc!$K$31</f>
        <v>30</v>
      </c>
      <c r="F31" s="13" t="n">
        <f aca="false">calc!$I$31</f>
        <v>-13.3121398924882</v>
      </c>
      <c r="G31" s="7" t="str">
        <f aca="false">INT(ABS(F31)) &amp; ":" &amp;ROUND(60*(ABS(F31)-INT(ABS(F31))),0)</f>
        <v>13:19</v>
      </c>
    </row>
    <row r="32" customFormat="false" ht="12.8" hidden="false" customHeight="false" outlineLevel="0" collapsed="false">
      <c r="C32" s="28" t="n">
        <f aca="false">calc!$D$32</f>
        <v>31</v>
      </c>
      <c r="D32" s="28" t="n">
        <f aca="false">calc!$E$32</f>
        <v>1</v>
      </c>
      <c r="E32" s="7" t="n">
        <f aca="false">calc!$K$32</f>
        <v>31</v>
      </c>
      <c r="F32" s="13" t="n">
        <f aca="false">calc!$I$32</f>
        <v>-13.4623799988274</v>
      </c>
      <c r="G32" s="7" t="str">
        <f aca="false">INT(ABS(F32)) &amp; ":" &amp;ROUND(60*(ABS(F32)-INT(ABS(F32))),0)</f>
        <v>13:28</v>
      </c>
    </row>
    <row r="33" customFormat="false" ht="12.8" hidden="false" customHeight="false" outlineLevel="0" collapsed="false">
      <c r="C33" s="28" t="n">
        <f aca="false">calc!$D$33</f>
        <v>1</v>
      </c>
      <c r="D33" s="28" t="n">
        <f aca="false">calc!$E$33</f>
        <v>2</v>
      </c>
      <c r="E33" s="7" t="n">
        <f aca="false">calc!$K$33</f>
        <v>32</v>
      </c>
      <c r="F33" s="13" t="n">
        <f aca="false">calc!$I$33</f>
        <v>-13.5990101190146</v>
      </c>
      <c r="G33" s="7" t="str">
        <f aca="false">INT(ABS(F33)) &amp; ":" &amp;ROUND(60*(ABS(F33)-INT(ABS(F33))),0)</f>
        <v>13:36</v>
      </c>
    </row>
    <row r="34" customFormat="false" ht="12.8" hidden="false" customHeight="false" outlineLevel="0" collapsed="false">
      <c r="C34" s="28" t="n">
        <f aca="false">calc!$D$34</f>
        <v>2</v>
      </c>
      <c r="D34" s="28" t="n">
        <f aca="false">calc!$E$34</f>
        <v>2</v>
      </c>
      <c r="E34" s="7" t="n">
        <f aca="false">calc!$K$34</f>
        <v>33</v>
      </c>
      <c r="F34" s="13" t="n">
        <f aca="false">calc!$I$34</f>
        <v>-13.7220376208147</v>
      </c>
      <c r="G34" s="7" t="str">
        <f aca="false">INT(ABS(F34)) &amp; ":" &amp;ROUND(60*(ABS(F34)-INT(ABS(F34))),0)</f>
        <v>13:43</v>
      </c>
    </row>
    <row r="35" customFormat="false" ht="12.8" hidden="false" customHeight="false" outlineLevel="0" collapsed="false">
      <c r="C35" s="28" t="n">
        <f aca="false">calc!$D$35</f>
        <v>3</v>
      </c>
      <c r="D35" s="28" t="n">
        <f aca="false">calc!$E$35</f>
        <v>2</v>
      </c>
      <c r="E35" s="7" t="n">
        <f aca="false">calc!$K$35</f>
        <v>34</v>
      </c>
      <c r="F35" s="13" t="n">
        <f aca="false">calc!$I$35</f>
        <v>-13.8314862147818</v>
      </c>
      <c r="G35" s="7" t="str">
        <f aca="false">INT(ABS(F35)) &amp; ":" &amp;ROUND(60*(ABS(F35)-INT(ABS(F35))),0)</f>
        <v>13:50</v>
      </c>
    </row>
    <row r="36" customFormat="false" ht="12.8" hidden="false" customHeight="false" outlineLevel="0" collapsed="false">
      <c r="C36" s="28" t="n">
        <f aca="false">calc!$D$36</f>
        <v>4</v>
      </c>
      <c r="D36" s="28" t="n">
        <f aca="false">calc!$E$36</f>
        <v>2</v>
      </c>
      <c r="E36" s="7" t="n">
        <f aca="false">calc!$K$36</f>
        <v>35</v>
      </c>
      <c r="F36" s="13" t="n">
        <f aca="false">calc!$I$36</f>
        <v>-13.9273955650219</v>
      </c>
      <c r="G36" s="7" t="str">
        <f aca="false">INT(ABS(F36)) &amp; ":" &amp;ROUND(60*(ABS(F36)-INT(ABS(F36))),0)</f>
        <v>13:56</v>
      </c>
    </row>
    <row r="37" customFormat="false" ht="12.8" hidden="false" customHeight="false" outlineLevel="0" collapsed="false">
      <c r="C37" s="28" t="n">
        <f aca="false">calc!$D$37</f>
        <v>5</v>
      </c>
      <c r="D37" s="28" t="n">
        <f aca="false">calc!$E$37</f>
        <v>2</v>
      </c>
      <c r="E37" s="7" t="n">
        <f aca="false">calc!$K$37</f>
        <v>36</v>
      </c>
      <c r="F37" s="13" t="n">
        <f aca="false">calc!$I$37</f>
        <v>-14.0098208855054</v>
      </c>
      <c r="G37" s="7" t="str">
        <f aca="false">INT(ABS(F37)) &amp; ":" &amp;ROUND(60*(ABS(F37)-INT(ABS(F37))),0)</f>
        <v>14:1</v>
      </c>
    </row>
    <row r="38" customFormat="false" ht="12.8" hidden="false" customHeight="false" outlineLevel="0" collapsed="false">
      <c r="C38" s="28" t="n">
        <f aca="false">calc!$D$38</f>
        <v>6</v>
      </c>
      <c r="D38" s="28" t="n">
        <f aca="false">calc!$E$38</f>
        <v>2</v>
      </c>
      <c r="E38" s="7" t="n">
        <f aca="false">calc!$K$38</f>
        <v>37</v>
      </c>
      <c r="F38" s="13" t="n">
        <f aca="false">calc!$I$38</f>
        <v>-14.0788325239</v>
      </c>
      <c r="G38" s="7" t="str">
        <f aca="false">INT(ABS(F38)) &amp; ":" &amp;ROUND(60*(ABS(F38)-INT(ABS(F38))),0)</f>
        <v>14:5</v>
      </c>
    </row>
    <row r="39" customFormat="false" ht="12.8" hidden="false" customHeight="false" outlineLevel="0" collapsed="false">
      <c r="C39" s="28" t="n">
        <f aca="false">calc!$D$39</f>
        <v>7</v>
      </c>
      <c r="D39" s="28" t="n">
        <f aca="false">calc!$E$39</f>
        <v>2</v>
      </c>
      <c r="E39" s="7" t="n">
        <f aca="false">calc!$K$39</f>
        <v>38</v>
      </c>
      <c r="F39" s="13" t="n">
        <f aca="false">calc!$I$39</f>
        <v>-14.1345155348329</v>
      </c>
      <c r="G39" s="7" t="str">
        <f aca="false">INT(ABS(F39)) &amp; ":" &amp;ROUND(60*(ABS(F39)-INT(ABS(F39))),0)</f>
        <v>14:8</v>
      </c>
    </row>
    <row r="40" customFormat="false" ht="12.8" hidden="false" customHeight="false" outlineLevel="0" collapsed="false">
      <c r="C40" s="28" t="n">
        <f aca="false">calc!$D$40</f>
        <v>8</v>
      </c>
      <c r="D40" s="28" t="n">
        <f aca="false">calc!$E$40</f>
        <v>2</v>
      </c>
      <c r="E40" s="7" t="n">
        <f aca="false">calc!$K$40</f>
        <v>39</v>
      </c>
      <c r="F40" s="13" t="n">
        <f aca="false">calc!$I$40</f>
        <v>-14.1769692443897</v>
      </c>
      <c r="G40" s="7" t="str">
        <f aca="false">INT(ABS(F40)) &amp; ":" &amp;ROUND(60*(ABS(F40)-INT(ABS(F40))),0)</f>
        <v>14:11</v>
      </c>
    </row>
    <row r="41" customFormat="false" ht="12.8" hidden="false" customHeight="false" outlineLevel="0" collapsed="false">
      <c r="C41" s="28" t="n">
        <f aca="false">calc!$D$41</f>
        <v>9</v>
      </c>
      <c r="D41" s="28" t="n">
        <f aca="false">calc!$E$41</f>
        <v>2</v>
      </c>
      <c r="E41" s="7" t="n">
        <f aca="false">calc!$K$41</f>
        <v>40</v>
      </c>
      <c r="F41" s="13" t="n">
        <f aca="false">calc!$I$41</f>
        <v>-14.2063068075902</v>
      </c>
      <c r="G41" s="7" t="str">
        <f aca="false">INT(ABS(F41)) &amp; ":" &amp;ROUND(60*(ABS(F41)-INT(ABS(F41))),0)</f>
        <v>14:12</v>
      </c>
    </row>
    <row r="42" customFormat="false" ht="12.8" hidden="false" customHeight="false" outlineLevel="0" collapsed="false">
      <c r="C42" s="28" t="n">
        <f aca="false">calc!$D$42</f>
        <v>10</v>
      </c>
      <c r="D42" s="28" t="n">
        <f aca="false">calc!$E$42</f>
        <v>2</v>
      </c>
      <c r="E42" s="7" t="n">
        <f aca="false">calc!$K$42</f>
        <v>41</v>
      </c>
      <c r="F42" s="13" t="n">
        <f aca="false">calc!$I$42</f>
        <v>-14.2226547604662</v>
      </c>
      <c r="G42" s="7" t="str">
        <f aca="false">INT(ABS(F42)) &amp; ":" &amp;ROUND(60*(ABS(F42)-INT(ABS(F42))),0)</f>
        <v>14:13</v>
      </c>
    </row>
    <row r="43" customFormat="false" ht="12.8" hidden="false" customHeight="false" outlineLevel="0" collapsed="false">
      <c r="C43" s="28" t="n">
        <f aca="false">calc!$D$43</f>
        <v>11</v>
      </c>
      <c r="D43" s="28" t="n">
        <f aca="false">calc!$E$43</f>
        <v>2</v>
      </c>
      <c r="E43" s="7" t="n">
        <f aca="false">calc!$K$43</f>
        <v>42</v>
      </c>
      <c r="F43" s="13" t="n">
        <f aca="false">calc!$I$43</f>
        <v>-14.2261525683061</v>
      </c>
      <c r="G43" s="7" t="str">
        <f aca="false">INT(ABS(F43)) &amp; ":" &amp;ROUND(60*(ABS(F43)-INT(ABS(F43))),0)</f>
        <v>14:14</v>
      </c>
    </row>
    <row r="44" customFormat="false" ht="12.8" hidden="false" customHeight="false" outlineLevel="0" collapsed="false">
      <c r="C44" s="28" t="n">
        <f aca="false">calc!$D$44</f>
        <v>12</v>
      </c>
      <c r="D44" s="28" t="n">
        <f aca="false">calc!$E$44</f>
        <v>2</v>
      </c>
      <c r="E44" s="7" t="n">
        <f aca="false">calc!$K$44</f>
        <v>43</v>
      </c>
      <c r="F44" s="13" t="n">
        <f aca="false">calc!$I$44</f>
        <v>-14.2169521715023</v>
      </c>
      <c r="G44" s="7" t="str">
        <f aca="false">INT(ABS(F44)) &amp; ":" &amp;ROUND(60*(ABS(F44)-INT(ABS(F44))),0)</f>
        <v>14:13</v>
      </c>
    </row>
    <row r="45" customFormat="false" ht="12.8" hidden="false" customHeight="false" outlineLevel="0" collapsed="false">
      <c r="C45" s="28" t="n">
        <f aca="false">calc!$D$45</f>
        <v>13</v>
      </c>
      <c r="D45" s="28" t="n">
        <f aca="false">calc!$E$45</f>
        <v>2</v>
      </c>
      <c r="E45" s="7" t="n">
        <f aca="false">calc!$K$45</f>
        <v>44</v>
      </c>
      <c r="F45" s="13" t="n">
        <f aca="false">calc!$I$45</f>
        <v>-14.1952175303682</v>
      </c>
      <c r="G45" s="7" t="str">
        <f aca="false">INT(ABS(F45)) &amp; ":" &amp;ROUND(60*(ABS(F45)-INT(ABS(F45))),0)</f>
        <v>14:12</v>
      </c>
    </row>
    <row r="46" customFormat="false" ht="12.8" hidden="false" customHeight="false" outlineLevel="0" collapsed="false">
      <c r="C46" s="28" t="n">
        <f aca="false">calc!$D$46</f>
        <v>14</v>
      </c>
      <c r="D46" s="28" t="n">
        <f aca="false">calc!$E$46</f>
        <v>2</v>
      </c>
      <c r="E46" s="7" t="n">
        <f aca="false">calc!$K$46</f>
        <v>45</v>
      </c>
      <c r="F46" s="13" t="n">
        <f aca="false">calc!$I$46</f>
        <v>-14.1611241701744</v>
      </c>
      <c r="G46" s="7" t="str">
        <f aca="false">INT(ABS(F46)) &amp; ":" &amp;ROUND(60*(ABS(F46)-INT(ABS(F46))),0)</f>
        <v>14:10</v>
      </c>
    </row>
    <row r="47" customFormat="false" ht="12.8" hidden="false" customHeight="false" outlineLevel="0" collapsed="false">
      <c r="C47" s="28" t="n">
        <f aca="false">calc!$D$47</f>
        <v>15</v>
      </c>
      <c r="D47" s="28" t="n">
        <f aca="false">calc!$E$47</f>
        <v>2</v>
      </c>
      <c r="E47" s="7" t="n">
        <f aca="false">calc!$K$47</f>
        <v>46</v>
      </c>
      <c r="F47" s="13" t="n">
        <f aca="false">calc!$I$47</f>
        <v>-14.1148587275736</v>
      </c>
      <c r="G47" s="7" t="str">
        <f aca="false">INT(ABS(F47)) &amp; ":" &amp;ROUND(60*(ABS(F47)-INT(ABS(F47))),0)</f>
        <v>14:7</v>
      </c>
    </row>
    <row r="48" customFormat="false" ht="12.8" hidden="false" customHeight="false" outlineLevel="0" collapsed="false">
      <c r="C48" s="28" t="n">
        <f aca="false">calc!$D$48</f>
        <v>16</v>
      </c>
      <c r="D48" s="28" t="n">
        <f aca="false">calc!$E$48</f>
        <v>2</v>
      </c>
      <c r="E48" s="7" t="n">
        <f aca="false">calc!$K$48</f>
        <v>47</v>
      </c>
      <c r="F48" s="13" t="n">
        <f aca="false">calc!$I$48</f>
        <v>-14.056618499475</v>
      </c>
      <c r="G48" s="7" t="str">
        <f aca="false">INT(ABS(F48)) &amp; ":" &amp;ROUND(60*(ABS(F48)-INT(ABS(F48))),0)</f>
        <v>14:3</v>
      </c>
    </row>
    <row r="49" customFormat="false" ht="12.8" hidden="false" customHeight="false" outlineLevel="0" collapsed="false">
      <c r="C49" s="28" t="n">
        <f aca="false">calc!$D$49</f>
        <v>17</v>
      </c>
      <c r="D49" s="28" t="n">
        <f aca="false">calc!$E$49</f>
        <v>2</v>
      </c>
      <c r="E49" s="7" t="n">
        <f aca="false">calc!$K$49</f>
        <v>48</v>
      </c>
      <c r="F49" s="13" t="n">
        <f aca="false">calc!$I$49</f>
        <v>-13.986610995345</v>
      </c>
      <c r="G49" s="7" t="str">
        <f aca="false">INT(ABS(F49)) &amp; ":" &amp;ROUND(60*(ABS(F49)-INT(ABS(F49))),0)</f>
        <v>13:59</v>
      </c>
    </row>
    <row r="50" customFormat="false" ht="12.8" hidden="false" customHeight="false" outlineLevel="0" collapsed="false">
      <c r="C50" s="28" t="n">
        <f aca="false">calc!$D$50</f>
        <v>18</v>
      </c>
      <c r="D50" s="28" t="n">
        <f aca="false">calc!$E$50</f>
        <v>2</v>
      </c>
      <c r="E50" s="7" t="n">
        <f aca="false">calc!$K$50</f>
        <v>49</v>
      </c>
      <c r="F50" s="13" t="n">
        <f aca="false">calc!$I$50</f>
        <v>-13.9050534938092</v>
      </c>
      <c r="G50" s="7" t="str">
        <f aca="false">INT(ABS(F50)) &amp; ":" &amp;ROUND(60*(ABS(F50)-INT(ABS(F50))),0)</f>
        <v>13:54</v>
      </c>
    </row>
    <row r="51" customFormat="false" ht="12.8" hidden="false" customHeight="false" outlineLevel="0" collapsed="false">
      <c r="C51" s="28" t="n">
        <f aca="false">calc!$D$51</f>
        <v>19</v>
      </c>
      <c r="D51" s="28" t="n">
        <f aca="false">calc!$E$51</f>
        <v>2</v>
      </c>
      <c r="E51" s="7" t="n">
        <f aca="false">calc!$K$51</f>
        <v>50</v>
      </c>
      <c r="F51" s="13" t="n">
        <f aca="false">calc!$I$51</f>
        <v>-13.8121726043505</v>
      </c>
      <c r="G51" s="7" t="str">
        <f aca="false">INT(ABS(F51)) &amp; ":" &amp;ROUND(60*(ABS(F51)-INT(ABS(F51))),0)</f>
        <v>13:49</v>
      </c>
    </row>
    <row r="52" customFormat="false" ht="12.8" hidden="false" customHeight="false" outlineLevel="0" collapsed="false">
      <c r="C52" s="28" t="n">
        <f aca="false">calc!$D$52</f>
        <v>20</v>
      </c>
      <c r="D52" s="28" t="n">
        <f aca="false">calc!$E$52</f>
        <v>2</v>
      </c>
      <c r="E52" s="7" t="n">
        <f aca="false">calc!$K$52</f>
        <v>51</v>
      </c>
      <c r="F52" s="13" t="n">
        <f aca="false">calc!$I$52</f>
        <v>-13.7082038348024</v>
      </c>
      <c r="G52" s="7" t="str">
        <f aca="false">INT(ABS(F52)) &amp; ":" &amp;ROUND(60*(ABS(F52)-INT(ABS(F52))),0)</f>
        <v>13:42</v>
      </c>
    </row>
    <row r="53" customFormat="false" ht="12.8" hidden="false" customHeight="false" outlineLevel="0" collapsed="false">
      <c r="C53" s="28" t="n">
        <f aca="false">calc!$D$53</f>
        <v>21</v>
      </c>
      <c r="D53" s="28" t="n">
        <f aca="false">calc!$E$53</f>
        <v>2</v>
      </c>
      <c r="E53" s="7" t="n">
        <f aca="false">calc!$K$53</f>
        <v>52</v>
      </c>
      <c r="F53" s="13" t="n">
        <f aca="false">calc!$I$53</f>
        <v>-13.5933911652533</v>
      </c>
      <c r="G53" s="7" t="str">
        <f aca="false">INT(ABS(F53)) &amp; ":" &amp;ROUND(60*(ABS(F53)-INT(ABS(F53))),0)</f>
        <v>13:36</v>
      </c>
    </row>
    <row r="54" customFormat="false" ht="12.8" hidden="false" customHeight="false" outlineLevel="0" collapsed="false">
      <c r="C54" s="28" t="n">
        <f aca="false">calc!$D$54</f>
        <v>22</v>
      </c>
      <c r="D54" s="28" t="n">
        <f aca="false">calc!$E$54</f>
        <v>2</v>
      </c>
      <c r="E54" s="7" t="n">
        <f aca="false">calc!$K$54</f>
        <v>53</v>
      </c>
      <c r="F54" s="13" t="n">
        <f aca="false">calc!$I$54</f>
        <v>-13.4679866289055</v>
      </c>
      <c r="G54" s="7" t="str">
        <f aca="false">INT(ABS(F54)) &amp; ":" &amp;ROUND(60*(ABS(F54)-INT(ABS(F54))),0)</f>
        <v>13:28</v>
      </c>
    </row>
    <row r="55" customFormat="false" ht="12.8" hidden="false" customHeight="false" outlineLevel="0" collapsed="false">
      <c r="C55" s="28" t="n">
        <f aca="false">calc!$D$55</f>
        <v>23</v>
      </c>
      <c r="D55" s="28" t="n">
        <f aca="false">calc!$E$55</f>
        <v>2</v>
      </c>
      <c r="E55" s="7" t="n">
        <f aca="false">calc!$K$55</f>
        <v>54</v>
      </c>
      <c r="F55" s="13" t="n">
        <f aca="false">calc!$I$55</f>
        <v>-13.3322499003377</v>
      </c>
      <c r="G55" s="7" t="str">
        <f aca="false">INT(ABS(F55)) &amp; ":" &amp;ROUND(60*(ABS(F55)-INT(ABS(F55))),0)</f>
        <v>13:20</v>
      </c>
    </row>
    <row r="56" customFormat="false" ht="12.8" hidden="false" customHeight="false" outlineLevel="0" collapsed="false">
      <c r="C56" s="28" t="n">
        <f aca="false">calc!$D$56</f>
        <v>24</v>
      </c>
      <c r="D56" s="28" t="n">
        <f aca="false">calc!$E$56</f>
        <v>2</v>
      </c>
      <c r="E56" s="7" t="n">
        <f aca="false">calc!$K$56</f>
        <v>55</v>
      </c>
      <c r="F56" s="13" t="n">
        <f aca="false">calc!$I$56</f>
        <v>-13.1864478915613</v>
      </c>
      <c r="G56" s="7" t="str">
        <f aca="false">INT(ABS(F56)) &amp; ":" &amp;ROUND(60*(ABS(F56)-INT(ABS(F56))),0)</f>
        <v>13:11</v>
      </c>
    </row>
    <row r="57" customFormat="false" ht="12.8" hidden="false" customHeight="false" outlineLevel="0" collapsed="false">
      <c r="C57" s="28" t="n">
        <f aca="false">calc!$D$57</f>
        <v>25</v>
      </c>
      <c r="D57" s="28" t="n">
        <f aca="false">calc!$E$57</f>
        <v>2</v>
      </c>
      <c r="E57" s="7" t="n">
        <f aca="false">calc!$K$57</f>
        <v>56</v>
      </c>
      <c r="F57" s="13" t="n">
        <f aca="false">calc!$I$57</f>
        <v>-13.0308543561835</v>
      </c>
      <c r="G57" s="7" t="str">
        <f aca="false">INT(ABS(F57)) &amp; ":" &amp;ROUND(60*(ABS(F57)-INT(ABS(F57))),0)</f>
        <v>13:2</v>
      </c>
    </row>
    <row r="58" customFormat="false" ht="12.8" hidden="false" customHeight="false" outlineLevel="0" collapsed="false">
      <c r="C58" s="28" t="n">
        <f aca="false">calc!$D$58</f>
        <v>26</v>
      </c>
      <c r="D58" s="28" t="n">
        <f aca="false">calc!$E$58</f>
        <v>2</v>
      </c>
      <c r="E58" s="7" t="n">
        <f aca="false">calc!$K$58</f>
        <v>57</v>
      </c>
      <c r="F58" s="13" t="n">
        <f aca="false">calc!$I$58</f>
        <v>-12.8657495019211</v>
      </c>
      <c r="G58" s="7" t="str">
        <f aca="false">INT(ABS(F58)) &amp; ":" &amp;ROUND(60*(ABS(F58)-INT(ABS(F58))),0)</f>
        <v>12:52</v>
      </c>
    </row>
    <row r="59" customFormat="false" ht="12.8" hidden="false" customHeight="false" outlineLevel="0" collapsed="false">
      <c r="C59" s="28" t="n">
        <f aca="false">calc!$D$59</f>
        <v>27</v>
      </c>
      <c r="D59" s="28" t="n">
        <f aca="false">calc!$E$59</f>
        <v>2</v>
      </c>
      <c r="E59" s="7" t="n">
        <f aca="false">calc!$K$59</f>
        <v>58</v>
      </c>
      <c r="F59" s="13" t="n">
        <f aca="false">calc!$I$59</f>
        <v>-12.6914196116443</v>
      </c>
      <c r="G59" s="7" t="str">
        <f aca="false">INT(ABS(F59)) &amp; ":" &amp;ROUND(60*(ABS(F59)-INT(ABS(F59))),0)</f>
        <v>12:41</v>
      </c>
    </row>
    <row r="60" customFormat="false" ht="12.8" hidden="false" customHeight="false" outlineLevel="0" collapsed="false">
      <c r="C60" s="28" t="n">
        <f aca="false">calc!$D$60</f>
        <v>28</v>
      </c>
      <c r="D60" s="28" t="n">
        <f aca="false">calc!$E$60</f>
        <v>2</v>
      </c>
      <c r="E60" s="7" t="n">
        <f aca="false">calc!$K$60</f>
        <v>59</v>
      </c>
      <c r="F60" s="13" t="n">
        <f aca="false">calc!$I$60</f>
        <v>-12.508156673088</v>
      </c>
      <c r="G60" s="7" t="str">
        <f aca="false">INT(ABS(F60)) &amp; ":" &amp;ROUND(60*(ABS(F60)-INT(ABS(F60))),0)</f>
        <v>12:30</v>
      </c>
    </row>
    <row r="61" customFormat="false" ht="12.8" hidden="false" customHeight="false" outlineLevel="0" collapsed="false">
      <c r="C61" s="28" t="n">
        <f aca="false">calc!$D$61</f>
        <v>1</v>
      </c>
      <c r="D61" s="28" t="n">
        <f aca="false">calc!$E$61</f>
        <v>3</v>
      </c>
      <c r="E61" s="7" t="n">
        <f aca="false">calc!$K$61</f>
        <v>60</v>
      </c>
      <c r="F61" s="13" t="n">
        <f aca="false">calc!$I$61</f>
        <v>-12.3162580172745</v>
      </c>
      <c r="G61" s="7" t="str">
        <f aca="false">INT(ABS(F61)) &amp; ":" &amp;ROUND(60*(ABS(F61)-INT(ABS(F61))),0)</f>
        <v>12:19</v>
      </c>
    </row>
    <row r="62" customFormat="false" ht="12.8" hidden="false" customHeight="false" outlineLevel="0" collapsed="false">
      <c r="C62" s="28" t="n">
        <f aca="false">calc!$D$62</f>
        <v>2</v>
      </c>
      <c r="D62" s="28" t="n">
        <f aca="false">calc!$E$62</f>
        <v>3</v>
      </c>
      <c r="E62" s="7" t="n">
        <f aca="false">calc!$K$62</f>
        <v>61</v>
      </c>
      <c r="F62" s="13" t="n">
        <f aca="false">calc!$I$62</f>
        <v>-12.1160259656931</v>
      </c>
      <c r="G62" s="7" t="str">
        <f aca="false">INT(ABS(F62)) &amp; ":" &amp;ROUND(60*(ABS(F62)-INT(ABS(F62))),0)</f>
        <v>12:7</v>
      </c>
    </row>
    <row r="63" customFormat="false" ht="12.8" hidden="false" customHeight="false" outlineLevel="0" collapsed="false">
      <c r="C63" s="28" t="n">
        <f aca="false">calc!$D$63</f>
        <v>3</v>
      </c>
      <c r="D63" s="28" t="n">
        <f aca="false">calc!$E$63</f>
        <v>3</v>
      </c>
      <c r="E63" s="7" t="n">
        <f aca="false">calc!$K$63</f>
        <v>62</v>
      </c>
      <c r="F63" s="13" t="n">
        <f aca="false">calc!$I$63</f>
        <v>-11.9077674861724</v>
      </c>
      <c r="G63" s="7" t="str">
        <f aca="false">INT(ABS(F63)) &amp; ":" &amp;ROUND(60*(ABS(F63)-INT(ABS(F63))),0)</f>
        <v>11:54</v>
      </c>
    </row>
    <row r="64" customFormat="false" ht="12.8" hidden="false" customHeight="false" outlineLevel="0" collapsed="false">
      <c r="C64" s="28" t="n">
        <f aca="false">calc!$D$64</f>
        <v>4</v>
      </c>
      <c r="D64" s="28" t="n">
        <f aca="false">calc!$E$64</f>
        <v>3</v>
      </c>
      <c r="E64" s="7" t="n">
        <f aca="false">calc!$K$64</f>
        <v>63</v>
      </c>
      <c r="F64" s="13" t="n">
        <f aca="false">calc!$I$64</f>
        <v>-11.6917938573915</v>
      </c>
      <c r="G64" s="7" t="str">
        <f aca="false">INT(ABS(F64)) &amp; ":" &amp;ROUND(60*(ABS(F64)-INT(ABS(F64))),0)</f>
        <v>11:42</v>
      </c>
    </row>
    <row r="65" customFormat="false" ht="12.8" hidden="false" customHeight="false" outlineLevel="0" collapsed="false">
      <c r="C65" s="28" t="n">
        <f aca="false">calc!$D$65</f>
        <v>5</v>
      </c>
      <c r="D65" s="28" t="n">
        <f aca="false">calc!$E$65</f>
        <v>3</v>
      </c>
      <c r="E65" s="7" t="n">
        <f aca="false">calc!$K$65</f>
        <v>64</v>
      </c>
      <c r="F65" s="13" t="n">
        <f aca="false">calc!$I$65</f>
        <v>-11.4684203419026</v>
      </c>
      <c r="G65" s="7" t="str">
        <f aca="false">INT(ABS(F65)) &amp; ":" &amp;ROUND(60*(ABS(F65)-INT(ABS(F65))),0)</f>
        <v>11:28</v>
      </c>
    </row>
    <row r="66" customFormat="false" ht="12.8" hidden="false" customHeight="false" outlineLevel="0" collapsed="false">
      <c r="C66" s="28" t="n">
        <f aca="false">calc!$D$66</f>
        <v>6</v>
      </c>
      <c r="D66" s="28" t="n">
        <f aca="false">calc!$E$66</f>
        <v>3</v>
      </c>
      <c r="E66" s="7" t="n">
        <f aca="false">calc!$K$66</f>
        <v>65</v>
      </c>
      <c r="F66" s="13" t="n">
        <f aca="false">calc!$I$66</f>
        <v>-11.2379658675031</v>
      </c>
      <c r="G66" s="7" t="str">
        <f aca="false">INT(ABS(F66)) &amp; ":" &amp;ROUND(60*(ABS(F66)-INT(ABS(F66))),0)</f>
        <v>11:14</v>
      </c>
    </row>
    <row r="67" customFormat="false" ht="12.8" hidden="false" customHeight="false" outlineLevel="0" collapsed="false">
      <c r="C67" s="28" t="n">
        <f aca="false">calc!$D$67</f>
        <v>7</v>
      </c>
      <c r="D67" s="28" t="n">
        <f aca="false">calc!$E$67</f>
        <v>3</v>
      </c>
      <c r="E67" s="7" t="n">
        <f aca="false">calc!$K$67</f>
        <v>66</v>
      </c>
      <c r="F67" s="13" t="n">
        <f aca="false">calc!$I$67</f>
        <v>-11.0007527167727</v>
      </c>
      <c r="G67" s="7" t="str">
        <f aca="false">INT(ABS(F67)) &amp; ":" &amp;ROUND(60*(ABS(F67)-INT(ABS(F67))),0)</f>
        <v>11:0</v>
      </c>
    </row>
    <row r="68" customFormat="false" ht="12.8" hidden="false" customHeight="false" outlineLevel="0" collapsed="false">
      <c r="C68" s="28" t="n">
        <f aca="false">calc!$D$68</f>
        <v>8</v>
      </c>
      <c r="D68" s="28" t="n">
        <f aca="false">calc!$E$68</f>
        <v>3</v>
      </c>
      <c r="E68" s="7" t="n">
        <f aca="false">calc!$K$68</f>
        <v>67</v>
      </c>
      <c r="F68" s="13" t="n">
        <f aca="false">calc!$I$68</f>
        <v>-10.7571062245515</v>
      </c>
      <c r="G68" s="7" t="str">
        <f aca="false">INT(ABS(F68)) &amp; ":" &amp;ROUND(60*(ABS(F68)-INT(ABS(F68))),0)</f>
        <v>10:45</v>
      </c>
    </row>
    <row r="69" customFormat="false" ht="12.8" hidden="false" customHeight="false" outlineLevel="0" collapsed="false">
      <c r="C69" s="28" t="n">
        <f aca="false">calc!$D$69</f>
        <v>9</v>
      </c>
      <c r="D69" s="28" t="n">
        <f aca="false">calc!$E$69</f>
        <v>3</v>
      </c>
      <c r="E69" s="7" t="n">
        <f aca="false">calc!$K$69</f>
        <v>68</v>
      </c>
      <c r="F69" s="13" t="n">
        <f aca="false">calc!$I$69</f>
        <v>-10.5073544831052</v>
      </c>
      <c r="G69" s="7" t="str">
        <f aca="false">INT(ABS(F69)) &amp; ":" &amp;ROUND(60*(ABS(F69)-INT(ABS(F69))),0)</f>
        <v>10:30</v>
      </c>
    </row>
    <row r="70" customFormat="false" ht="12.8" hidden="false" customHeight="false" outlineLevel="0" collapsed="false">
      <c r="C70" s="28" t="n">
        <f aca="false">calc!$D$70</f>
        <v>10</v>
      </c>
      <c r="D70" s="28" t="n">
        <f aca="false">calc!$E$70</f>
        <v>3</v>
      </c>
      <c r="E70" s="7" t="n">
        <f aca="false">calc!$K$70</f>
        <v>69</v>
      </c>
      <c r="F70" s="13" t="n">
        <f aca="false">calc!$I$70</f>
        <v>-10.2518280546956</v>
      </c>
      <c r="G70" s="7" t="str">
        <f aca="false">INT(ABS(F70)) &amp; ":" &amp;ROUND(60*(ABS(F70)-INT(ABS(F70))),0)</f>
        <v>10:15</v>
      </c>
    </row>
    <row r="71" customFormat="false" ht="12.8" hidden="false" customHeight="false" outlineLevel="0" collapsed="false">
      <c r="C71" s="28" t="n">
        <f aca="false">calc!$D$71</f>
        <v>11</v>
      </c>
      <c r="D71" s="28" t="n">
        <f aca="false">calc!$E$71</f>
        <v>3</v>
      </c>
      <c r="E71" s="7" t="n">
        <f aca="false">calc!$K$71</f>
        <v>70</v>
      </c>
      <c r="F71" s="13" t="n">
        <f aca="false">calc!$I$71</f>
        <v>-9.99085969126782</v>
      </c>
      <c r="G71" s="7" t="str">
        <f aca="false">INT(ABS(F71)) &amp; ":" &amp;ROUND(60*(ABS(F71)-INT(ABS(F71))),0)</f>
        <v>9:59</v>
      </c>
    </row>
    <row r="72" customFormat="false" ht="12.8" hidden="false" customHeight="false" outlineLevel="0" collapsed="false">
      <c r="C72" s="28" t="n">
        <f aca="false">calc!$D$72</f>
        <v>12</v>
      </c>
      <c r="D72" s="28" t="n">
        <f aca="false">calc!$E$72</f>
        <v>3</v>
      </c>
      <c r="E72" s="7" t="n">
        <f aca="false">calc!$K$72</f>
        <v>71</v>
      </c>
      <c r="F72" s="13" t="n">
        <f aca="false">calc!$I$72</f>
        <v>-9.72478406092523</v>
      </c>
      <c r="G72" s="7" t="str">
        <f aca="false">INT(ABS(F72)) &amp; ":" &amp;ROUND(60*(ABS(F72)-INT(ABS(F72))),0)</f>
        <v>9:43</v>
      </c>
    </row>
    <row r="73" customFormat="false" ht="12.8" hidden="false" customHeight="false" outlineLevel="0" collapsed="false">
      <c r="C73" s="28" t="n">
        <f aca="false">calc!$D$73</f>
        <v>13</v>
      </c>
      <c r="D73" s="28" t="n">
        <f aca="false">calc!$E$73</f>
        <v>3</v>
      </c>
      <c r="E73" s="7" t="n">
        <f aca="false">calc!$K$73</f>
        <v>72</v>
      </c>
      <c r="F73" s="13" t="n">
        <f aca="false">calc!$I$73</f>
        <v>-9.45393748085144</v>
      </c>
      <c r="G73" s="7" t="str">
        <f aca="false">INT(ABS(F73)) &amp; ":" &amp;ROUND(60*(ABS(F73)-INT(ABS(F73))),0)</f>
        <v>9:27</v>
      </c>
    </row>
    <row r="74" customFormat="false" ht="12.8" hidden="false" customHeight="false" outlineLevel="0" collapsed="false">
      <c r="C74" s="28" t="n">
        <f aca="false">calc!$D$74</f>
        <v>14</v>
      </c>
      <c r="D74" s="28" t="n">
        <f aca="false">calc!$E$74</f>
        <v>3</v>
      </c>
      <c r="E74" s="7" t="n">
        <f aca="false">calc!$K$74</f>
        <v>73</v>
      </c>
      <c r="F74" s="13" t="n">
        <f aca="false">calc!$I$74</f>
        <v>-9.17865765633542</v>
      </c>
      <c r="G74" s="7" t="str">
        <f aca="false">INT(ABS(F74)) &amp; ":" &amp;ROUND(60*(ABS(F74)-INT(ABS(F74))),0)</f>
        <v>9:11</v>
      </c>
    </row>
    <row r="75" customFormat="false" ht="12.8" hidden="false" customHeight="false" outlineLevel="0" collapsed="false">
      <c r="C75" s="28" t="n">
        <f aca="false">calc!$D$75</f>
        <v>15</v>
      </c>
      <c r="D75" s="28" t="n">
        <f aca="false">calc!$E$75</f>
        <v>3</v>
      </c>
      <c r="E75" s="7" t="n">
        <f aca="false">calc!$K$75</f>
        <v>74</v>
      </c>
      <c r="F75" s="13" t="n">
        <f aca="false">calc!$I$75</f>
        <v>-8.89928342552321</v>
      </c>
      <c r="G75" s="7" t="str">
        <f aca="false">INT(ABS(F75)) &amp; ":" &amp;ROUND(60*(ABS(F75)-INT(ABS(F75))),0)</f>
        <v>8:54</v>
      </c>
    </row>
    <row r="76" customFormat="false" ht="12.8" hidden="false" customHeight="false" outlineLevel="0" collapsed="false">
      <c r="C76" s="28" t="n">
        <f aca="false">calc!$D$76</f>
        <v>16</v>
      </c>
      <c r="D76" s="28" t="n">
        <f aca="false">calc!$E$76</f>
        <v>3</v>
      </c>
      <c r="E76" s="7" t="n">
        <f aca="false">calc!$K$76</f>
        <v>75</v>
      </c>
      <c r="F76" s="13" t="n">
        <f aca="false">calc!$I$76</f>
        <v>-8.61615450952286</v>
      </c>
      <c r="G76" s="7" t="str">
        <f aca="false">INT(ABS(F76)) &amp; ":" &amp;ROUND(60*(ABS(F76)-INT(ABS(F76))),0)</f>
        <v>8:37</v>
      </c>
    </row>
    <row r="77" customFormat="false" ht="12.8" hidden="false" customHeight="false" outlineLevel="0" collapsed="false">
      <c r="C77" s="28" t="n">
        <f aca="false">calc!$D$77</f>
        <v>17</v>
      </c>
      <c r="D77" s="28" t="n">
        <f aca="false">calc!$E$77</f>
        <v>3</v>
      </c>
      <c r="E77" s="7" t="n">
        <f aca="false">calc!$K$77</f>
        <v>76</v>
      </c>
      <c r="F77" s="13" t="n">
        <f aca="false">calc!$I$77</f>
        <v>-8.32961126748205</v>
      </c>
      <c r="G77" s="7" t="str">
        <f aca="false">INT(ABS(F77)) &amp; ":" &amp;ROUND(60*(ABS(F77)-INT(ABS(F77))),0)</f>
        <v>8:20</v>
      </c>
    </row>
    <row r="78" customFormat="false" ht="12.8" hidden="false" customHeight="false" outlineLevel="0" collapsed="false">
      <c r="C78" s="28" t="n">
        <f aca="false">calc!$D$78</f>
        <v>18</v>
      </c>
      <c r="D78" s="28" t="n">
        <f aca="false">calc!$E$78</f>
        <v>3</v>
      </c>
      <c r="E78" s="7" t="n">
        <f aca="false">calc!$K$78</f>
        <v>77</v>
      </c>
      <c r="F78" s="13" t="n">
        <f aca="false">calc!$I$78</f>
        <v>-8.03999445623003</v>
      </c>
      <c r="G78" s="7" t="str">
        <f aca="false">INT(ABS(F78)) &amp; ":" &amp;ROUND(60*(ABS(F78)-INT(ABS(F78))),0)</f>
        <v>8:2</v>
      </c>
    </row>
    <row r="79" customFormat="false" ht="12.8" hidden="false" customHeight="false" outlineLevel="0" collapsed="false">
      <c r="C79" s="28" t="n">
        <f aca="false">calc!$D$79</f>
        <v>19</v>
      </c>
      <c r="D79" s="28" t="n">
        <f aca="false">calc!$E$79</f>
        <v>3</v>
      </c>
      <c r="E79" s="7" t="n">
        <f aca="false">calc!$K$79</f>
        <v>78</v>
      </c>
      <c r="F79" s="13" t="n">
        <f aca="false">calc!$I$79</f>
        <v>-7.74764499409821</v>
      </c>
      <c r="G79" s="7" t="str">
        <f aca="false">INT(ABS(F79)) &amp; ":" &amp;ROUND(60*(ABS(F79)-INT(ABS(F79))),0)</f>
        <v>7:45</v>
      </c>
    </row>
    <row r="80" customFormat="false" ht="12.8" hidden="false" customHeight="false" outlineLevel="0" collapsed="false">
      <c r="C80" s="28" t="n">
        <f aca="false">calc!$D$80</f>
        <v>20</v>
      </c>
      <c r="D80" s="28" t="n">
        <f aca="false">calc!$E$80</f>
        <v>3</v>
      </c>
      <c r="E80" s="7" t="n">
        <f aca="false">calc!$K$80</f>
        <v>79</v>
      </c>
      <c r="F80" s="13" t="n">
        <f aca="false">calc!$I$80</f>
        <v>-7.4529037285181</v>
      </c>
      <c r="G80" s="7" t="str">
        <f aca="false">INT(ABS(F80)) &amp; ":" &amp;ROUND(60*(ABS(F80)-INT(ABS(F80))),0)</f>
        <v>7:27</v>
      </c>
    </row>
    <row r="81" customFormat="false" ht="12.8" hidden="false" customHeight="false" outlineLevel="0" collapsed="false">
      <c r="C81" s="28" t="n">
        <f aca="false">calc!$D$81</f>
        <v>21</v>
      </c>
      <c r="D81" s="28" t="n">
        <f aca="false">calc!$E$81</f>
        <v>3</v>
      </c>
      <c r="E81" s="7" t="n">
        <f aca="false">calc!$K$81</f>
        <v>80</v>
      </c>
      <c r="F81" s="13" t="n">
        <f aca="false">calc!$I$81</f>
        <v>-7.15611120697895</v>
      </c>
      <c r="G81" s="7" t="str">
        <f aca="false">INT(ABS(F81)) &amp; ":" &amp;ROUND(60*(ABS(F81)-INT(ABS(F81))),0)</f>
        <v>7:9</v>
      </c>
    </row>
    <row r="82" customFormat="false" ht="12.8" hidden="false" customHeight="false" outlineLevel="0" collapsed="false">
      <c r="C82" s="28" t="n">
        <f aca="false">calc!$D$82</f>
        <v>22</v>
      </c>
      <c r="D82" s="28" t="n">
        <f aca="false">calc!$E$82</f>
        <v>3</v>
      </c>
      <c r="E82" s="7" t="n">
        <f aca="false">calc!$K$82</f>
        <v>81</v>
      </c>
      <c r="F82" s="13" t="n">
        <f aca="false">calc!$I$82</f>
        <v>-6.85760745095963</v>
      </c>
      <c r="G82" s="7" t="str">
        <f aca="false">INT(ABS(F82)) &amp; ":" &amp;ROUND(60*(ABS(F82)-INT(ABS(F82))),0)</f>
        <v>6:51</v>
      </c>
    </row>
    <row r="83" customFormat="false" ht="12.8" hidden="false" customHeight="false" outlineLevel="0" collapsed="false">
      <c r="C83" s="28" t="n">
        <f aca="false">calc!$D$83</f>
        <v>23</v>
      </c>
      <c r="D83" s="28" t="n">
        <f aca="false">calc!$E$83</f>
        <v>3</v>
      </c>
      <c r="E83" s="7" t="n">
        <f aca="false">calc!$K$83</f>
        <v>82</v>
      </c>
      <c r="F83" s="13" t="n">
        <f aca="false">calc!$I$83</f>
        <v>-6.55773173241725</v>
      </c>
      <c r="G83" s="7" t="str">
        <f aca="false">INT(ABS(F83)) &amp; ":" &amp;ROUND(60*(ABS(F83)-INT(ABS(F83))),0)</f>
        <v>6:33</v>
      </c>
    </row>
    <row r="84" customFormat="false" ht="12.8" hidden="false" customHeight="false" outlineLevel="0" collapsed="false">
      <c r="C84" s="28" t="n">
        <f aca="false">calc!$D$84</f>
        <v>24</v>
      </c>
      <c r="D84" s="28" t="n">
        <f aca="false">calc!$E$84</f>
        <v>3</v>
      </c>
      <c r="E84" s="7" t="n">
        <f aca="false">calc!$K$84</f>
        <v>83</v>
      </c>
      <c r="F84" s="13" t="n">
        <f aca="false">calc!$I$84</f>
        <v>-6.25682235244743</v>
      </c>
      <c r="G84" s="7" t="str">
        <f aca="false">INT(ABS(F84)) &amp; ":" &amp;ROUND(60*(ABS(F84)-INT(ABS(F84))),0)</f>
        <v>6:15</v>
      </c>
    </row>
    <row r="85" customFormat="false" ht="12.8" hidden="false" customHeight="false" outlineLevel="0" collapsed="false">
      <c r="C85" s="28" t="n">
        <f aca="false">calc!$D$85</f>
        <v>25</v>
      </c>
      <c r="D85" s="28" t="n">
        <f aca="false">calc!$E$85</f>
        <v>3</v>
      </c>
      <c r="E85" s="7" t="n">
        <f aca="false">calc!$K$85</f>
        <v>84</v>
      </c>
      <c r="F85" s="13" t="n">
        <f aca="false">calc!$I$85</f>
        <v>-5.95521642171172</v>
      </c>
      <c r="G85" s="7" t="str">
        <f aca="false">INT(ABS(F85)) &amp; ":" &amp;ROUND(60*(ABS(F85)-INT(ABS(F85))),0)</f>
        <v>5:57</v>
      </c>
    </row>
    <row r="86" customFormat="false" ht="12.8" hidden="false" customHeight="false" outlineLevel="0" collapsed="false">
      <c r="C86" s="28" t="n">
        <f aca="false">calc!$D$86</f>
        <v>26</v>
      </c>
      <c r="D86" s="28" t="n">
        <f aca="false">calc!$E$86</f>
        <v>3</v>
      </c>
      <c r="E86" s="7" t="n">
        <f aca="false">calc!$K$86</f>
        <v>85</v>
      </c>
      <c r="F86" s="13" t="n">
        <f aca="false">calc!$I$86</f>
        <v>-5.65324964224073</v>
      </c>
      <c r="G86" s="7" t="str">
        <f aca="false">INT(ABS(F86)) &amp; ":" &amp;ROUND(60*(ABS(F86)-INT(ABS(F86))),0)</f>
        <v>5:39</v>
      </c>
    </row>
    <row r="87" customFormat="false" ht="12.8" hidden="false" customHeight="false" outlineLevel="0" collapsed="false">
      <c r="C87" s="28" t="n">
        <f aca="false">calc!$D$87</f>
        <v>27</v>
      </c>
      <c r="D87" s="28" t="n">
        <f aca="false">calc!$E$87</f>
        <v>3</v>
      </c>
      <c r="E87" s="7" t="n">
        <f aca="false">calc!$K$87</f>
        <v>86</v>
      </c>
      <c r="F87" s="13" t="n">
        <f aca="false">calc!$I$87</f>
        <v>-5.35125609025108</v>
      </c>
      <c r="G87" s="7" t="str">
        <f aca="false">INT(ABS(F87)) &amp; ":" &amp;ROUND(60*(ABS(F87)-INT(ABS(F87))),0)</f>
        <v>5:21</v>
      </c>
    </row>
    <row r="88" customFormat="false" ht="12.8" hidden="false" customHeight="false" outlineLevel="0" collapsed="false">
      <c r="C88" s="28" t="n">
        <f aca="false">calc!$D$88</f>
        <v>28</v>
      </c>
      <c r="D88" s="28" t="n">
        <f aca="false">calc!$E$88</f>
        <v>3</v>
      </c>
      <c r="E88" s="7" t="n">
        <f aca="false">calc!$K$88</f>
        <v>87</v>
      </c>
      <c r="F88" s="13" t="n">
        <f aca="false">calc!$I$88</f>
        <v>-5.04956799957703</v>
      </c>
      <c r="G88" s="7" t="str">
        <f aca="false">INT(ABS(F88)) &amp; ":" &amp;ROUND(60*(ABS(F88)-INT(ABS(F88))),0)</f>
        <v>5:3</v>
      </c>
    </row>
    <row r="89" customFormat="false" ht="12.8" hidden="false" customHeight="false" outlineLevel="0" collapsed="false">
      <c r="C89" s="28" t="n">
        <f aca="false">calc!$D$89</f>
        <v>29</v>
      </c>
      <c r="D89" s="28" t="n">
        <f aca="false">calc!$E$89</f>
        <v>3</v>
      </c>
      <c r="E89" s="7" t="n">
        <f aca="false">calc!$K$89</f>
        <v>88</v>
      </c>
      <c r="F89" s="13" t="n">
        <f aca="false">calc!$I$89</f>
        <v>-4.74851554537271</v>
      </c>
      <c r="G89" s="7" t="str">
        <f aca="false">INT(ABS(F89)) &amp; ":" &amp;ROUND(60*(ABS(F89)-INT(ABS(F89))),0)</f>
        <v>4:45</v>
      </c>
    </row>
    <row r="90" customFormat="false" ht="12.8" hidden="false" customHeight="false" outlineLevel="0" collapsed="false">
      <c r="C90" s="28" t="n">
        <f aca="false">calc!$D$90</f>
        <v>30</v>
      </c>
      <c r="D90" s="28" t="n">
        <f aca="false">calc!$E$90</f>
        <v>3</v>
      </c>
      <c r="E90" s="7" t="n">
        <f aca="false">calc!$K$90</f>
        <v>89</v>
      </c>
      <c r="F90" s="13" t="n">
        <f aca="false">calc!$I$90</f>
        <v>-4.4484266277292</v>
      </c>
      <c r="G90" s="7" t="str">
        <f aca="false">INT(ABS(F90)) &amp; ":" &amp;ROUND(60*(ABS(F90)-INT(ABS(F90))),0)</f>
        <v>4:27</v>
      </c>
    </row>
    <row r="91" customFormat="false" ht="12.8" hidden="false" customHeight="false" outlineLevel="0" collapsed="false">
      <c r="C91" s="28" t="n">
        <f aca="false">calc!$D$91</f>
        <v>31</v>
      </c>
      <c r="D91" s="28" t="n">
        <f aca="false">calc!$E$91</f>
        <v>3</v>
      </c>
      <c r="E91" s="7" t="n">
        <f aca="false">calc!$K$91</f>
        <v>90</v>
      </c>
      <c r="F91" s="13" t="n">
        <f aca="false">calc!$I$91</f>
        <v>-4.14962665485891</v>
      </c>
      <c r="G91" s="7" t="str">
        <f aca="false">INT(ABS(F91)) &amp; ":" &amp;ROUND(60*(ABS(F91)-INT(ABS(F91))),0)</f>
        <v>4:9</v>
      </c>
    </row>
    <row r="92" customFormat="false" ht="12.8" hidden="false" customHeight="false" outlineLevel="0" collapsed="false">
      <c r="C92" s="28" t="n">
        <f aca="false">calc!$D$92</f>
        <v>1</v>
      </c>
      <c r="D92" s="28" t="n">
        <f aca="false">calc!$E$92</f>
        <v>4</v>
      </c>
      <c r="E92" s="7" t="n">
        <f aca="false">calc!$K$92</f>
        <v>91</v>
      </c>
      <c r="F92" s="13" t="n">
        <f aca="false">calc!$I$92</f>
        <v>-3.85243832553701</v>
      </c>
      <c r="G92" s="7" t="str">
        <f aca="false">INT(ABS(F92)) &amp; ":" &amp;ROUND(60*(ABS(F92)-INT(ABS(F92))),0)</f>
        <v>3:51</v>
      </c>
    </row>
    <row r="93" customFormat="false" ht="12.8" hidden="false" customHeight="false" outlineLevel="0" collapsed="false">
      <c r="C93" s="28" t="n">
        <f aca="false">calc!$D$93</f>
        <v>2</v>
      </c>
      <c r="D93" s="28" t="n">
        <f aca="false">calc!$E$93</f>
        <v>4</v>
      </c>
      <c r="E93" s="7" t="n">
        <f aca="false">calc!$K$93</f>
        <v>92</v>
      </c>
      <c r="F93" s="13" t="n">
        <f aca="false">calc!$I$93</f>
        <v>-3.55718141047768</v>
      </c>
      <c r="G93" s="7" t="str">
        <f aca="false">INT(ABS(F93)) &amp; ":" &amp;ROUND(60*(ABS(F93)-INT(ABS(F93))),0)</f>
        <v>3:33</v>
      </c>
    </row>
    <row r="94" customFormat="false" ht="12.8" hidden="false" customHeight="false" outlineLevel="0" collapsed="false">
      <c r="C94" s="28" t="n">
        <f aca="false">calc!$D$94</f>
        <v>3</v>
      </c>
      <c r="D94" s="28" t="n">
        <f aca="false">calc!$E$94</f>
        <v>4</v>
      </c>
      <c r="E94" s="7" t="n">
        <f aca="false">calc!$K$94</f>
        <v>93</v>
      </c>
      <c r="F94" s="13" t="n">
        <f aca="false">calc!$I$94</f>
        <v>-3.26417253235304</v>
      </c>
      <c r="G94" s="7" t="str">
        <f aca="false">INT(ABS(F94)) &amp; ":" &amp;ROUND(60*(ABS(F94)-INT(ABS(F94))),0)</f>
        <v>3:16</v>
      </c>
    </row>
    <row r="95" customFormat="false" ht="12.8" hidden="false" customHeight="false" outlineLevel="0" collapsed="false">
      <c r="C95" s="28" t="n">
        <f aca="false">calc!$D$95</f>
        <v>4</v>
      </c>
      <c r="D95" s="28" t="n">
        <f aca="false">calc!$E$95</f>
        <v>4</v>
      </c>
      <c r="E95" s="7" t="n">
        <f aca="false">calc!$K$95</f>
        <v>94</v>
      </c>
      <c r="F95" s="13" t="n">
        <f aca="false">calc!$I$95</f>
        <v>-2.97372494418855</v>
      </c>
      <c r="G95" s="7" t="str">
        <f aca="false">INT(ABS(F95)) &amp; ":" &amp;ROUND(60*(ABS(F95)-INT(ABS(F95))),0)</f>
        <v>2:58</v>
      </c>
    </row>
    <row r="96" customFormat="false" ht="12.8" hidden="false" customHeight="false" outlineLevel="0" collapsed="false">
      <c r="C96" s="28" t="n">
        <f aca="false">calc!$D$96</f>
        <v>5</v>
      </c>
      <c r="D96" s="28" t="n">
        <f aca="false">calc!$E$96</f>
        <v>4</v>
      </c>
      <c r="E96" s="7" t="n">
        <f aca="false">calc!$K$96</f>
        <v>95</v>
      </c>
      <c r="F96" s="13" t="n">
        <f aca="false">calc!$I$96</f>
        <v>-2.68614830586581</v>
      </c>
      <c r="G96" s="7" t="str">
        <f aca="false">INT(ABS(F96)) &amp; ":" &amp;ROUND(60*(ABS(F96)-INT(ABS(F96))),0)</f>
        <v>2:41</v>
      </c>
    </row>
    <row r="97" customFormat="false" ht="12.8" hidden="false" customHeight="false" outlineLevel="0" collapsed="false">
      <c r="C97" s="28" t="n">
        <f aca="false">calc!$D$97</f>
        <v>6</v>
      </c>
      <c r="D97" s="28" t="n">
        <f aca="false">calc!$E$97</f>
        <v>4</v>
      </c>
      <c r="E97" s="7" t="n">
        <f aca="false">calc!$K$97</f>
        <v>96</v>
      </c>
      <c r="F97" s="13" t="n">
        <f aca="false">calc!$I$97</f>
        <v>-2.40174845850532</v>
      </c>
      <c r="G97" s="7" t="str">
        <f aca="false">INT(ABS(F97)) &amp; ":" &amp;ROUND(60*(ABS(F97)-INT(ABS(F97))),0)</f>
        <v>2:24</v>
      </c>
    </row>
    <row r="98" customFormat="false" ht="12.8" hidden="false" customHeight="false" outlineLevel="0" collapsed="false">
      <c r="C98" s="28" t="n">
        <f aca="false">calc!$D$98</f>
        <v>7</v>
      </c>
      <c r="D98" s="28" t="n">
        <f aca="false">calc!$E$98</f>
        <v>4</v>
      </c>
      <c r="E98" s="7" t="n">
        <f aca="false">calc!$K$98</f>
        <v>97</v>
      </c>
      <c r="F98" s="13" t="n">
        <f aca="false">calc!$I$98</f>
        <v>-2.12082719651115</v>
      </c>
      <c r="G98" s="7" t="str">
        <f aca="false">INT(ABS(F98)) &amp; ":" &amp;ROUND(60*(ABS(F98)-INT(ABS(F98))),0)</f>
        <v>2:7</v>
      </c>
    </row>
    <row r="99" customFormat="false" ht="12.8" hidden="false" customHeight="false" outlineLevel="0" collapsed="false">
      <c r="C99" s="28" t="n">
        <f aca="false">calc!$D$99</f>
        <v>8</v>
      </c>
      <c r="D99" s="28" t="n">
        <f aca="false">calc!$E$99</f>
        <v>4</v>
      </c>
      <c r="E99" s="7" t="n">
        <f aca="false">calc!$K$99</f>
        <v>98</v>
      </c>
      <c r="F99" s="13" t="n">
        <f aca="false">calc!$I$99</f>
        <v>-1.84368203709037</v>
      </c>
      <c r="G99" s="7" t="str">
        <f aca="false">INT(ABS(F99)) &amp; ":" &amp;ROUND(60*(ABS(F99)-INT(ABS(F99))),0)</f>
        <v>1:51</v>
      </c>
    </row>
    <row r="100" customFormat="false" ht="12.8" hidden="false" customHeight="false" outlineLevel="0" collapsed="false">
      <c r="C100" s="28" t="n">
        <f aca="false">calc!$D$100</f>
        <v>9</v>
      </c>
      <c r="D100" s="28" t="n">
        <f aca="false">calc!$E$100</f>
        <v>4</v>
      </c>
      <c r="E100" s="7" t="n">
        <f aca="false">calc!$K$100</f>
        <v>99</v>
      </c>
      <c r="F100" s="13" t="n">
        <f aca="false">calc!$I$100</f>
        <v>-1.57060598707581</v>
      </c>
      <c r="G100" s="7" t="str">
        <f aca="false">INT(ABS(F100)) &amp; ":" &amp;ROUND(60*(ABS(F100)-INT(ABS(F100))),0)</f>
        <v>1:34</v>
      </c>
    </row>
    <row r="101" customFormat="false" ht="12.8" hidden="false" customHeight="false" outlineLevel="0" collapsed="false">
      <c r="C101" s="28" t="n">
        <f aca="false">calc!$D$101</f>
        <v>10</v>
      </c>
      <c r="D101" s="28" t="n">
        <f aca="false">calc!$E$101</f>
        <v>4</v>
      </c>
      <c r="E101" s="7" t="n">
        <f aca="false">calc!$K$101</f>
        <v>100</v>
      </c>
      <c r="F101" s="13" t="n">
        <f aca="false">calc!$I$101</f>
        <v>-1.30188730691714</v>
      </c>
      <c r="G101" s="7" t="str">
        <f aca="false">INT(ABS(F101)) &amp; ":" &amp;ROUND(60*(ABS(F101)-INT(ABS(F101))),0)</f>
        <v>1:18</v>
      </c>
    </row>
    <row r="102" customFormat="false" ht="12.8" hidden="false" customHeight="false" outlineLevel="0" collapsed="false">
      <c r="C102" s="28" t="n">
        <f aca="false">calc!$D$102</f>
        <v>11</v>
      </c>
      <c r="D102" s="28" t="n">
        <f aca="false">calc!$E$102</f>
        <v>4</v>
      </c>
      <c r="E102" s="7" t="n">
        <f aca="false">calc!$K$102</f>
        <v>101</v>
      </c>
      <c r="F102" s="13" t="n">
        <f aca="false">calc!$I$102</f>
        <v>-1.03780927172892</v>
      </c>
      <c r="G102" s="7" t="str">
        <f aca="false">INT(ABS(F102)) &amp; ":" &amp;ROUND(60*(ABS(F102)-INT(ABS(F102))),0)</f>
        <v>1:2</v>
      </c>
    </row>
    <row r="103" customFormat="false" ht="12.8" hidden="false" customHeight="false" outlineLevel="0" collapsed="false">
      <c r="C103" s="28" t="n">
        <f aca="false">calc!$D$103</f>
        <v>12</v>
      </c>
      <c r="D103" s="28" t="n">
        <f aca="false">calc!$E$103</f>
        <v>4</v>
      </c>
      <c r="E103" s="7" t="n">
        <f aca="false">calc!$K$103</f>
        <v>102</v>
      </c>
      <c r="F103" s="13" t="n">
        <f aca="false">calc!$I$103</f>
        <v>-0.778649929305104</v>
      </c>
      <c r="G103" s="7" t="str">
        <f aca="false">INT(ABS(F103)) &amp; ":" &amp;ROUND(60*(ABS(F103)-INT(ABS(F103))),0)</f>
        <v>0:47</v>
      </c>
    </row>
    <row r="104" customFormat="false" ht="12.8" hidden="false" customHeight="false" outlineLevel="0" collapsed="false">
      <c r="C104" s="28" t="n">
        <f aca="false">calc!$D$104</f>
        <v>13</v>
      </c>
      <c r="D104" s="28" t="n">
        <f aca="false">calc!$E$104</f>
        <v>4</v>
      </c>
      <c r="E104" s="7" t="n">
        <f aca="false">calc!$K$104</f>
        <v>103</v>
      </c>
      <c r="F104" s="13" t="n">
        <f aca="false">calc!$I$104</f>
        <v>-0.524681855060024</v>
      </c>
      <c r="G104" s="7" t="str">
        <f aca="false">INT(ABS(F104)) &amp; ":" &amp;ROUND(60*(ABS(F104)-INT(ABS(F104))),0)</f>
        <v>0:31</v>
      </c>
    </row>
    <row r="105" customFormat="false" ht="12.8" hidden="false" customHeight="false" outlineLevel="0" collapsed="false">
      <c r="C105" s="28" t="n">
        <f aca="false">calc!$D$105</f>
        <v>14</v>
      </c>
      <c r="D105" s="28" t="n">
        <f aca="false">calc!$E$105</f>
        <v>4</v>
      </c>
      <c r="E105" s="7" t="n">
        <f aca="false">calc!$K$105</f>
        <v>104</v>
      </c>
      <c r="F105" s="13" t="n">
        <f aca="false">calc!$I$105</f>
        <v>-0.276171903863926</v>
      </c>
      <c r="G105" s="7" t="str">
        <f aca="false">INT(ABS(F105)) &amp; ":" &amp;ROUND(60*(ABS(F105)-INT(ABS(F105))),0)</f>
        <v>0:17</v>
      </c>
    </row>
    <row r="106" customFormat="false" ht="12.8" hidden="false" customHeight="false" outlineLevel="0" collapsed="false">
      <c r="C106" s="28" t="n">
        <f aca="false">calc!$D$106</f>
        <v>15</v>
      </c>
      <c r="D106" s="28" t="n">
        <f aca="false">calc!$E$106</f>
        <v>4</v>
      </c>
      <c r="E106" s="7" t="n">
        <f aca="false">calc!$K$106</f>
        <v>105</v>
      </c>
      <c r="F106" s="13" t="n">
        <f aca="false">calc!$I$106</f>
        <v>-0.0333809587943534</v>
      </c>
      <c r="G106" s="7" t="str">
        <f aca="false">INT(ABS(F106)) &amp; ":" &amp;ROUND(60*(ABS(F106)-INT(ABS(F106))),0)</f>
        <v>0:2</v>
      </c>
    </row>
    <row r="107" customFormat="false" ht="12.8" hidden="false" customHeight="false" outlineLevel="0" collapsed="false">
      <c r="C107" s="28" t="n">
        <f aca="false">calc!$D$107</f>
        <v>16</v>
      </c>
      <c r="D107" s="28" t="n">
        <f aca="false">calc!$E$107</f>
        <v>4</v>
      </c>
      <c r="E107" s="7" t="n">
        <f aca="false">calc!$K$107</f>
        <v>106</v>
      </c>
      <c r="F107" s="13" t="n">
        <f aca="false">calc!$I$107</f>
        <v>0.203436323149731</v>
      </c>
      <c r="G107" s="7" t="str">
        <f aca="false">INT(ABS(F107)) &amp; ":" &amp;ROUND(60*(ABS(F107)-INT(ABS(F107))),0)</f>
        <v>0:12</v>
      </c>
    </row>
    <row r="108" customFormat="false" ht="12.8" hidden="false" customHeight="false" outlineLevel="0" collapsed="false">
      <c r="C108" s="28" t="n">
        <f aca="false">calc!$D$108</f>
        <v>17</v>
      </c>
      <c r="D108" s="28" t="n">
        <f aca="false">calc!$E$108</f>
        <v>4</v>
      </c>
      <c r="E108" s="7" t="n">
        <f aca="false">calc!$K$108</f>
        <v>107</v>
      </c>
      <c r="F108" s="13" t="n">
        <f aca="false">calc!$I$108</f>
        <v>0.434031768287952</v>
      </c>
      <c r="G108" s="7" t="str">
        <f aca="false">INT(ABS(F108)) &amp; ":" &amp;ROUND(60*(ABS(F108)-INT(ABS(F108))),0)</f>
        <v>0:26</v>
      </c>
    </row>
    <row r="109" customFormat="false" ht="12.8" hidden="false" customHeight="false" outlineLevel="0" collapsed="false">
      <c r="C109" s="28" t="n">
        <f aca="false">calc!$D$109</f>
        <v>18</v>
      </c>
      <c r="D109" s="28" t="n">
        <f aca="false">calc!$E$109</f>
        <v>4</v>
      </c>
      <c r="E109" s="7" t="n">
        <f aca="false">calc!$K$109</f>
        <v>108</v>
      </c>
      <c r="F109" s="13" t="n">
        <f aca="false">calc!$I$109</f>
        <v>0.658163946325942</v>
      </c>
      <c r="G109" s="7" t="str">
        <f aca="false">INT(ABS(F109)) &amp; ":" &amp;ROUND(60*(ABS(F109)-INT(ABS(F109))),0)</f>
        <v>0:39</v>
      </c>
    </row>
    <row r="110" customFormat="false" ht="12.8" hidden="false" customHeight="false" outlineLevel="0" collapsed="false">
      <c r="C110" s="28" t="n">
        <f aca="false">calc!$D$110</f>
        <v>19</v>
      </c>
      <c r="D110" s="28" t="n">
        <f aca="false">calc!$E$110</f>
        <v>4</v>
      </c>
      <c r="E110" s="7" t="n">
        <f aca="false">calc!$K$110</f>
        <v>109</v>
      </c>
      <c r="F110" s="13" t="n">
        <f aca="false">calc!$I$110</f>
        <v>0.875598433087148</v>
      </c>
      <c r="G110" s="7" t="str">
        <f aca="false">INT(ABS(F110)) &amp; ":" &amp;ROUND(60*(ABS(F110)-INT(ABS(F110))),0)</f>
        <v>0:53</v>
      </c>
    </row>
    <row r="111" customFormat="false" ht="12.8" hidden="false" customHeight="false" outlineLevel="0" collapsed="false">
      <c r="C111" s="28" t="n">
        <f aca="false">calc!$D$111</f>
        <v>20</v>
      </c>
      <c r="D111" s="28" t="n">
        <f aca="false">calc!$E$111</f>
        <v>4</v>
      </c>
      <c r="E111" s="7" t="n">
        <f aca="false">calc!$K$111</f>
        <v>110</v>
      </c>
      <c r="F111" s="13" t="n">
        <f aca="false">calc!$I$111</f>
        <v>1.08610807570913</v>
      </c>
      <c r="G111" s="7" t="str">
        <f aca="false">INT(ABS(F111)) &amp; ":" &amp;ROUND(60*(ABS(F111)-INT(ABS(F111))),0)</f>
        <v>1:5</v>
      </c>
    </row>
    <row r="112" customFormat="false" ht="12.8" hidden="false" customHeight="false" outlineLevel="0" collapsed="false">
      <c r="C112" s="28" t="n">
        <f aca="false">calc!$D$112</f>
        <v>21</v>
      </c>
      <c r="D112" s="28" t="n">
        <f aca="false">calc!$E$112</f>
        <v>4</v>
      </c>
      <c r="E112" s="7" t="n">
        <f aca="false">calc!$K$112</f>
        <v>111</v>
      </c>
      <c r="F112" s="13" t="n">
        <f aca="false">calc!$I$112</f>
        <v>1.28947326005266</v>
      </c>
      <c r="G112" s="7" t="str">
        <f aca="false">INT(ABS(F112)) &amp; ":" &amp;ROUND(60*(ABS(F112)-INT(ABS(F112))),0)</f>
        <v>1:17</v>
      </c>
    </row>
    <row r="113" customFormat="false" ht="12.8" hidden="false" customHeight="false" outlineLevel="0" collapsed="false">
      <c r="C113" s="28" t="n">
        <f aca="false">calc!$D$113</f>
        <v>22</v>
      </c>
      <c r="D113" s="28" t="n">
        <f aca="false">calc!$E$113</f>
        <v>4</v>
      </c>
      <c r="E113" s="7" t="n">
        <f aca="false">calc!$K$113</f>
        <v>112</v>
      </c>
      <c r="F113" s="13" t="n">
        <f aca="false">calc!$I$113</f>
        <v>1.48548218003805</v>
      </c>
      <c r="G113" s="7" t="str">
        <f aca="false">INT(ABS(F113)) &amp; ":" &amp;ROUND(60*(ABS(F113)-INT(ABS(F113))),0)</f>
        <v>1:29</v>
      </c>
    </row>
    <row r="114" customFormat="false" ht="12.8" hidden="false" customHeight="false" outlineLevel="0" collapsed="false">
      <c r="C114" s="28" t="n">
        <f aca="false">calc!$D$114</f>
        <v>23</v>
      </c>
      <c r="D114" s="28" t="n">
        <f aca="false">calc!$E$114</f>
        <v>4</v>
      </c>
      <c r="E114" s="7" t="n">
        <f aca="false">calc!$K$114</f>
        <v>113</v>
      </c>
      <c r="F114" s="13" t="n">
        <f aca="false">calc!$I$114</f>
        <v>1.673931108574</v>
      </c>
      <c r="G114" s="7" t="str">
        <f aca="false">INT(ABS(F114)) &amp; ":" &amp;ROUND(60*(ABS(F114)-INT(ABS(F114))),0)</f>
        <v>1:40</v>
      </c>
    </row>
    <row r="115" customFormat="false" ht="12.8" hidden="false" customHeight="false" outlineLevel="0" collapsed="false">
      <c r="C115" s="28" t="n">
        <f aca="false">calc!$D$115</f>
        <v>24</v>
      </c>
      <c r="D115" s="28" t="n">
        <f aca="false">calc!$E$115</f>
        <v>4</v>
      </c>
      <c r="E115" s="7" t="n">
        <f aca="false">calc!$K$115</f>
        <v>114</v>
      </c>
      <c r="F115" s="13" t="n">
        <f aca="false">calc!$I$115</f>
        <v>1.85462466969705</v>
      </c>
      <c r="G115" s="7" t="str">
        <f aca="false">INT(ABS(F115)) &amp; ":" &amp;ROUND(60*(ABS(F115)-INT(ABS(F115))),0)</f>
        <v>1:51</v>
      </c>
    </row>
    <row r="116" customFormat="false" ht="12.8" hidden="false" customHeight="false" outlineLevel="0" collapsed="false">
      <c r="C116" s="28" t="n">
        <f aca="false">calc!$D$116</f>
        <v>25</v>
      </c>
      <c r="D116" s="28" t="n">
        <f aca="false">calc!$E$116</f>
        <v>4</v>
      </c>
      <c r="E116" s="7" t="n">
        <f aca="false">calc!$K$116</f>
        <v>115</v>
      </c>
      <c r="F116" s="13" t="n">
        <f aca="false">calc!$I$116</f>
        <v>2.02737611150044</v>
      </c>
      <c r="G116" s="7" t="str">
        <f aca="false">INT(ABS(F116)) &amp; ":" &amp;ROUND(60*(ABS(F116)-INT(ABS(F116))),0)</f>
        <v>2:2</v>
      </c>
    </row>
    <row r="117" customFormat="false" ht="12.8" hidden="false" customHeight="false" outlineLevel="0" collapsed="false">
      <c r="C117" s="28" t="n">
        <f aca="false">calc!$D$117</f>
        <v>26</v>
      </c>
      <c r="D117" s="28" t="n">
        <f aca="false">calc!$E$117</f>
        <v>4</v>
      </c>
      <c r="E117" s="7" t="n">
        <f aca="false">calc!$K$117</f>
        <v>116</v>
      </c>
      <c r="F117" s="13" t="n">
        <f aca="false">calc!$I$117</f>
        <v>2.19200757937563</v>
      </c>
      <c r="G117" s="7" t="str">
        <f aca="false">INT(ABS(F117)) &amp; ":" &amp;ROUND(60*(ABS(F117)-INT(ABS(F117))),0)</f>
        <v>2:12</v>
      </c>
    </row>
    <row r="118" customFormat="false" ht="12.8" hidden="false" customHeight="false" outlineLevel="0" collapsed="false">
      <c r="C118" s="28" t="n">
        <f aca="false">calc!$D$118</f>
        <v>27</v>
      </c>
      <c r="D118" s="28" t="n">
        <f aca="false">calc!$E$118</f>
        <v>4</v>
      </c>
      <c r="E118" s="7" t="n">
        <f aca="false">calc!$K$118</f>
        <v>117</v>
      </c>
      <c r="F118" s="13" t="n">
        <f aca="false">calc!$I$118</f>
        <v>2.34835038904788</v>
      </c>
      <c r="G118" s="7" t="str">
        <f aca="false">INT(ABS(F118)) &amp; ":" &amp;ROUND(60*(ABS(F118)-INT(ABS(F118))),0)</f>
        <v>2:21</v>
      </c>
    </row>
    <row r="119" customFormat="false" ht="12.8" hidden="false" customHeight="false" outlineLevel="0" collapsed="false">
      <c r="C119" s="28" t="n">
        <f aca="false">calc!$D$119</f>
        <v>28</v>
      </c>
      <c r="D119" s="28" t="n">
        <f aca="false">calc!$E$119</f>
        <v>4</v>
      </c>
      <c r="E119" s="7" t="n">
        <f aca="false">calc!$K$119</f>
        <v>118</v>
      </c>
      <c r="F119" s="13" t="n">
        <f aca="false">calc!$I$119</f>
        <v>2.49624529883616</v>
      </c>
      <c r="G119" s="7" t="str">
        <f aca="false">INT(ABS(F119)) &amp; ":" &amp;ROUND(60*(ABS(F119)-INT(ABS(F119))),0)</f>
        <v>2:30</v>
      </c>
    </row>
    <row r="120" customFormat="false" ht="12.8" hidden="false" customHeight="false" outlineLevel="0" collapsed="false">
      <c r="C120" s="28" t="n">
        <f aca="false">calc!$D$120</f>
        <v>29</v>
      </c>
      <c r="D120" s="28" t="n">
        <f aca="false">calc!$E$120</f>
        <v>4</v>
      </c>
      <c r="E120" s="7" t="n">
        <f aca="false">calc!$K$120</f>
        <v>119</v>
      </c>
      <c r="F120" s="13" t="n">
        <f aca="false">calc!$I$120</f>
        <v>2.63554278052408</v>
      </c>
      <c r="G120" s="7" t="str">
        <f aca="false">INT(ABS(F120)) &amp; ":" &amp;ROUND(60*(ABS(F120)-INT(ABS(F120))),0)</f>
        <v>2:38</v>
      </c>
    </row>
    <row r="121" customFormat="false" ht="12.8" hidden="false" customHeight="false" outlineLevel="0" collapsed="false">
      <c r="C121" s="28" t="n">
        <f aca="false">calc!$D$121</f>
        <v>30</v>
      </c>
      <c r="D121" s="28" t="n">
        <f aca="false">calc!$E$121</f>
        <v>4</v>
      </c>
      <c r="E121" s="7" t="n">
        <f aca="false">calc!$K$121</f>
        <v>120</v>
      </c>
      <c r="F121" s="13" t="n">
        <f aca="false">calc!$I$121</f>
        <v>2.76610328817333</v>
      </c>
      <c r="G121" s="7" t="str">
        <f aca="false">INT(ABS(F121)) &amp; ":" &amp;ROUND(60*(ABS(F121)-INT(ABS(F121))),0)</f>
        <v>2:46</v>
      </c>
    </row>
    <row r="122" customFormat="false" ht="12.8" hidden="false" customHeight="false" outlineLevel="0" collapsed="false">
      <c r="C122" s="28" t="n">
        <f aca="false">calc!$D$122</f>
        <v>1</v>
      </c>
      <c r="D122" s="28" t="n">
        <f aca="false">calc!$E$122</f>
        <v>5</v>
      </c>
      <c r="E122" s="7" t="n">
        <f aca="false">calc!$K$122</f>
        <v>121</v>
      </c>
      <c r="F122" s="13" t="n">
        <f aca="false">calc!$I$122</f>
        <v>2.88779752417156</v>
      </c>
      <c r="G122" s="7" t="str">
        <f aca="false">INT(ABS(F122)) &amp; ":" &amp;ROUND(60*(ABS(F122)-INT(ABS(F122))),0)</f>
        <v>2:53</v>
      </c>
    </row>
    <row r="123" customFormat="false" ht="12.8" hidden="false" customHeight="false" outlineLevel="0" collapsed="false">
      <c r="C123" s="28" t="n">
        <f aca="false">calc!$D$123</f>
        <v>2</v>
      </c>
      <c r="D123" s="28" t="n">
        <f aca="false">calc!$E$123</f>
        <v>5</v>
      </c>
      <c r="E123" s="7" t="n">
        <f aca="false">calc!$K$123</f>
        <v>122</v>
      </c>
      <c r="F123" s="13" t="n">
        <f aca="false">calc!$I$123</f>
        <v>3.00050670175318</v>
      </c>
      <c r="G123" s="7" t="str">
        <f aca="false">INT(ABS(F123)) &amp; ":" &amp;ROUND(60*(ABS(F123)-INT(ABS(F123))),0)</f>
        <v>3:0</v>
      </c>
    </row>
    <row r="124" customFormat="false" ht="12.8" hidden="false" customHeight="false" outlineLevel="0" collapsed="false">
      <c r="C124" s="28" t="n">
        <f aca="false">calc!$D$124</f>
        <v>3</v>
      </c>
      <c r="D124" s="28" t="n">
        <f aca="false">calc!$E$124</f>
        <v>5</v>
      </c>
      <c r="E124" s="7" t="n">
        <f aca="false">calc!$K$124</f>
        <v>123</v>
      </c>
      <c r="F124" s="13" t="n">
        <f aca="false">calc!$I$124</f>
        <v>3.10412280319133</v>
      </c>
      <c r="G124" s="7" t="str">
        <f aca="false">INT(ABS(F124)) &amp; ":" &amp;ROUND(60*(ABS(F124)-INT(ABS(F124))),0)</f>
        <v>3:6</v>
      </c>
    </row>
    <row r="125" customFormat="false" ht="12.8" hidden="false" customHeight="false" outlineLevel="0" collapsed="false">
      <c r="C125" s="28" t="n">
        <f aca="false">calc!$D$125</f>
        <v>4</v>
      </c>
      <c r="D125" s="28" t="n">
        <f aca="false">calc!$E$125</f>
        <v>5</v>
      </c>
      <c r="E125" s="7" t="n">
        <f aca="false">calc!$K$125</f>
        <v>124</v>
      </c>
      <c r="F125" s="13" t="n">
        <f aca="false">calc!$I$125</f>
        <v>3.19854883280874</v>
      </c>
      <c r="G125" s="7" t="str">
        <f aca="false">INT(ABS(F125)) &amp; ":" &amp;ROUND(60*(ABS(F125)-INT(ABS(F125))),0)</f>
        <v>3:12</v>
      </c>
    </row>
    <row r="126" customFormat="false" ht="12.8" hidden="false" customHeight="false" outlineLevel="0" collapsed="false">
      <c r="C126" s="28" t="n">
        <f aca="false">calc!$D$126</f>
        <v>5</v>
      </c>
      <c r="D126" s="28" t="n">
        <f aca="false">calc!$E$126</f>
        <v>5</v>
      </c>
      <c r="E126" s="7" t="n">
        <f aca="false">calc!$K$126</f>
        <v>125</v>
      </c>
      <c r="F126" s="13" t="n">
        <f aca="false">calc!$I$126</f>
        <v>3.28369906391984</v>
      </c>
      <c r="G126" s="7" t="str">
        <f aca="false">INT(ABS(F126)) &amp; ":" &amp;ROUND(60*(ABS(F126)-INT(ABS(F126))),0)</f>
        <v>3:17</v>
      </c>
    </row>
    <row r="127" customFormat="false" ht="12.8" hidden="false" customHeight="false" outlineLevel="0" collapsed="false">
      <c r="C127" s="28" t="n">
        <f aca="false">calc!$D$127</f>
        <v>6</v>
      </c>
      <c r="D127" s="28" t="n">
        <f aca="false">calc!$E$127</f>
        <v>5</v>
      </c>
      <c r="E127" s="7" t="n">
        <f aca="false">calc!$K$127</f>
        <v>126</v>
      </c>
      <c r="F127" s="13" t="n">
        <f aca="false">calc!$I$127</f>
        <v>3.35949927876607</v>
      </c>
      <c r="G127" s="7" t="str">
        <f aca="false">INT(ABS(F127)) &amp; ":" &amp;ROUND(60*(ABS(F127)-INT(ABS(F127))),0)</f>
        <v>3:22</v>
      </c>
    </row>
    <row r="128" customFormat="false" ht="12.8" hidden="false" customHeight="false" outlineLevel="0" collapsed="false">
      <c r="C128" s="28" t="n">
        <f aca="false">calc!$D$128</f>
        <v>7</v>
      </c>
      <c r="D128" s="28" t="n">
        <f aca="false">calc!$E$128</f>
        <v>5</v>
      </c>
      <c r="E128" s="7" t="n">
        <f aca="false">calc!$K$128</f>
        <v>127</v>
      </c>
      <c r="F128" s="13" t="n">
        <f aca="false">calc!$I$128</f>
        <v>3.42588700047798</v>
      </c>
      <c r="G128" s="7" t="str">
        <f aca="false">INT(ABS(F128)) &amp; ":" &amp;ROUND(60*(ABS(F128)-INT(ABS(F128))),0)</f>
        <v>3:26</v>
      </c>
    </row>
    <row r="129" customFormat="false" ht="12.8" hidden="false" customHeight="false" outlineLevel="0" collapsed="false">
      <c r="C129" s="28" t="n">
        <f aca="false">calc!$D$129</f>
        <v>8</v>
      </c>
      <c r="D129" s="28" t="n">
        <f aca="false">calc!$E$129</f>
        <v>5</v>
      </c>
      <c r="E129" s="7" t="n">
        <f aca="false">calc!$K$129</f>
        <v>128</v>
      </c>
      <c r="F129" s="13" t="n">
        <f aca="false">calc!$I$129</f>
        <v>3.48281171605583</v>
      </c>
      <c r="G129" s="7" t="str">
        <f aca="false">INT(ABS(F129)) &amp; ":" &amp;ROUND(60*(ABS(F129)-INT(ABS(F129))),0)</f>
        <v>3:29</v>
      </c>
    </row>
    <row r="130" customFormat="false" ht="12.8" hidden="false" customHeight="false" outlineLevel="0" collapsed="false">
      <c r="C130" s="28" t="n">
        <f aca="false">calc!$D$130</f>
        <v>9</v>
      </c>
      <c r="D130" s="28" t="n">
        <f aca="false">calc!$E$130</f>
        <v>5</v>
      </c>
      <c r="E130" s="7" t="n">
        <f aca="false">calc!$K$130</f>
        <v>129</v>
      </c>
      <c r="F130" s="13" t="n">
        <f aca="false">calc!$I$130</f>
        <v>3.53023508932873</v>
      </c>
      <c r="G130" s="7" t="str">
        <f aca="false">INT(ABS(F130)) &amp; ":" &amp;ROUND(60*(ABS(F130)-INT(ABS(F130))),0)</f>
        <v>3:32</v>
      </c>
    </row>
    <row r="131" customFormat="false" ht="12.8" hidden="false" customHeight="false" outlineLevel="0" collapsed="false">
      <c r="C131" s="28" t="n">
        <f aca="false">calc!$D$131</f>
        <v>10</v>
      </c>
      <c r="D131" s="28" t="n">
        <f aca="false">calc!$E$131</f>
        <v>5</v>
      </c>
      <c r="E131" s="7" t="n">
        <f aca="false">calc!$K$131</f>
        <v>130</v>
      </c>
      <c r="F131" s="13" t="n">
        <f aca="false">calc!$I$131</f>
        <v>3.5681311628266</v>
      </c>
      <c r="G131" s="7" t="str">
        <f aca="false">INT(ABS(F131)) &amp; ":" &amp;ROUND(60*(ABS(F131)-INT(ABS(F131))),0)</f>
        <v>3:34</v>
      </c>
    </row>
    <row r="132" customFormat="false" ht="12.8" hidden="false" customHeight="false" outlineLevel="0" collapsed="false">
      <c r="C132" s="28" t="n">
        <f aca="false">calc!$D$132</f>
        <v>11</v>
      </c>
      <c r="D132" s="28" t="n">
        <f aca="false">calc!$E$132</f>
        <v>5</v>
      </c>
      <c r="E132" s="7" t="n">
        <f aca="false">calc!$K$132</f>
        <v>131</v>
      </c>
      <c r="F132" s="13" t="n">
        <f aca="false">calc!$I$132</f>
        <v>3.59648654747261</v>
      </c>
      <c r="G132" s="7" t="str">
        <f aca="false">INT(ABS(F132)) &amp; ":" &amp;ROUND(60*(ABS(F132)-INT(ABS(F132))),0)</f>
        <v>3:36</v>
      </c>
    </row>
    <row r="133" customFormat="false" ht="12.8" hidden="false" customHeight="false" outlineLevel="0" collapsed="false">
      <c r="C133" s="28" t="n">
        <f aca="false">calc!$D$133</f>
        <v>12</v>
      </c>
      <c r="D133" s="28" t="n">
        <f aca="false">calc!$E$133</f>
        <v>5</v>
      </c>
      <c r="E133" s="7" t="n">
        <f aca="false">calc!$K$133</f>
        <v>132</v>
      </c>
      <c r="F133" s="13" t="n">
        <f aca="false">calc!$I$133</f>
        <v>3.61530059898266</v>
      </c>
      <c r="G133" s="7" t="str">
        <f aca="false">INT(ABS(F133)) &amp; ":" &amp;ROUND(60*(ABS(F133)-INT(ABS(F133))),0)</f>
        <v>3:37</v>
      </c>
    </row>
    <row r="134" customFormat="false" ht="12.8" hidden="false" customHeight="false" outlineLevel="0" collapsed="false">
      <c r="C134" s="28" t="n">
        <f aca="false">calc!$D$134</f>
        <v>13</v>
      </c>
      <c r="D134" s="28" t="n">
        <f aca="false">calc!$E$134</f>
        <v>5</v>
      </c>
      <c r="E134" s="7" t="n">
        <f aca="false">calc!$K$134</f>
        <v>133</v>
      </c>
      <c r="F134" s="13" t="n">
        <f aca="false">calc!$I$134</f>
        <v>3.62458557984917</v>
      </c>
      <c r="G134" s="7" t="str">
        <f aca="false">INT(ABS(F134)) &amp; ":" &amp;ROUND(60*(ABS(F134)-INT(ABS(F134))),0)</f>
        <v>3:37</v>
      </c>
    </row>
    <row r="135" customFormat="false" ht="12.8" hidden="false" customHeight="false" outlineLevel="0" collapsed="false">
      <c r="C135" s="28" t="n">
        <f aca="false">calc!$D$135</f>
        <v>14</v>
      </c>
      <c r="D135" s="28" t="n">
        <f aca="false">calc!$E$135</f>
        <v>5</v>
      </c>
      <c r="E135" s="7" t="n">
        <f aca="false">calc!$K$135</f>
        <v>134</v>
      </c>
      <c r="F135" s="13" t="n">
        <f aca="false">calc!$I$135</f>
        <v>3.62436680576897</v>
      </c>
      <c r="G135" s="7" t="str">
        <f aca="false">INT(ABS(F135)) &amp; ":" &amp;ROUND(60*(ABS(F135)-INT(ABS(F135))),0)</f>
        <v>3:37</v>
      </c>
    </row>
    <row r="136" customFormat="false" ht="12.8" hidden="false" customHeight="false" outlineLevel="0" collapsed="false">
      <c r="C136" s="28" t="n">
        <f aca="false">calc!$D$136</f>
        <v>15</v>
      </c>
      <c r="D136" s="28" t="n">
        <f aca="false">calc!$E$136</f>
        <v>5</v>
      </c>
      <c r="E136" s="7" t="n">
        <f aca="false">calc!$K$136</f>
        <v>135</v>
      </c>
      <c r="F136" s="13" t="n">
        <f aca="false">calc!$I$136</f>
        <v>3.6146827753775</v>
      </c>
      <c r="G136" s="7" t="str">
        <f aca="false">INT(ABS(F136)) &amp; ":" &amp;ROUND(60*(ABS(F136)-INT(ABS(F136))),0)</f>
        <v>3:37</v>
      </c>
    </row>
    <row r="137" customFormat="false" ht="12.8" hidden="false" customHeight="false" outlineLevel="0" collapsed="false">
      <c r="C137" s="28" t="n">
        <f aca="false">calc!$D$137</f>
        <v>16</v>
      </c>
      <c r="D137" s="28" t="n">
        <f aca="false">calc!$E$137</f>
        <v>5</v>
      </c>
      <c r="E137" s="7" t="n">
        <f aca="false">calc!$K$137</f>
        <v>136</v>
      </c>
      <c r="F137" s="13" t="n">
        <f aca="false">calc!$I$137</f>
        <v>3.5955852821549</v>
      </c>
      <c r="G137" s="7" t="str">
        <f aca="false">INT(ABS(F137)) &amp; ":" &amp;ROUND(60*(ABS(F137)-INT(ABS(F137))),0)</f>
        <v>3:36</v>
      </c>
    </row>
    <row r="138" customFormat="false" ht="12.8" hidden="false" customHeight="false" outlineLevel="0" collapsed="false">
      <c r="C138" s="28" t="n">
        <f aca="false">calc!$D$138</f>
        <v>17</v>
      </c>
      <c r="D138" s="28" t="n">
        <f aca="false">calc!$E$138</f>
        <v>5</v>
      </c>
      <c r="E138" s="7" t="n">
        <f aca="false">calc!$K$138</f>
        <v>137</v>
      </c>
      <c r="F138" s="13" t="n">
        <f aca="false">calc!$I$138</f>
        <v>3.56713950737114</v>
      </c>
      <c r="G138" s="7" t="str">
        <f aca="false">INT(ABS(F138)) &amp; ":" &amp;ROUND(60*(ABS(F138)-INT(ABS(F138))),0)</f>
        <v>3:34</v>
      </c>
    </row>
    <row r="139" customFormat="false" ht="12.8" hidden="false" customHeight="false" outlineLevel="0" collapsed="false">
      <c r="C139" s="28" t="n">
        <f aca="false">calc!$D$139</f>
        <v>18</v>
      </c>
      <c r="D139" s="28" t="n">
        <f aca="false">calc!$E$139</f>
        <v>5</v>
      </c>
      <c r="E139" s="7" t="n">
        <f aca="false">calc!$K$139</f>
        <v>138</v>
      </c>
      <c r="F139" s="13" t="n">
        <f aca="false">calc!$I$139</f>
        <v>3.5294240929635</v>
      </c>
      <c r="G139" s="7" t="str">
        <f aca="false">INT(ABS(F139)) &amp; ":" &amp;ROUND(60*(ABS(F139)-INT(ABS(F139))),0)</f>
        <v>3:32</v>
      </c>
    </row>
    <row r="140" customFormat="false" ht="12.8" hidden="false" customHeight="false" outlineLevel="0" collapsed="false">
      <c r="C140" s="28" t="n">
        <f aca="false">calc!$D$140</f>
        <v>19</v>
      </c>
      <c r="D140" s="28" t="n">
        <f aca="false">calc!$E$140</f>
        <v>5</v>
      </c>
      <c r="E140" s="35" t="n">
        <f aca="false">calc!$K$140</f>
        <v>139</v>
      </c>
      <c r="F140" s="13" t="n">
        <f aca="false">calc!$I$140</f>
        <v>3.4825311932583</v>
      </c>
      <c r="G140" s="7" t="str">
        <f aca="false">INT(ABS(F140)) &amp; ":" &amp;ROUND(60*(ABS(F140)-INT(ABS(F140))),0)</f>
        <v>3:29</v>
      </c>
    </row>
    <row r="141" customFormat="false" ht="12.8" hidden="false" customHeight="false" outlineLevel="0" collapsed="false">
      <c r="C141" s="28" t="n">
        <f aca="false">calc!$D$141</f>
        <v>20</v>
      </c>
      <c r="D141" s="28" t="n">
        <f aca="false">calc!$E$141</f>
        <v>5</v>
      </c>
      <c r="E141" s="7" t="n">
        <f aca="false">calc!$K$141</f>
        <v>140</v>
      </c>
      <c r="F141" s="13" t="n">
        <f aca="false">calc!$I$141</f>
        <v>3.42656650447771</v>
      </c>
      <c r="G141" s="7" t="str">
        <f aca="false">INT(ABS(F141)) &amp; ":" &amp;ROUND(60*(ABS(F141)-INT(ABS(F141))),0)</f>
        <v>3:26</v>
      </c>
    </row>
    <row r="142" customFormat="false" ht="12.8" hidden="false" customHeight="false" outlineLevel="0" collapsed="false">
      <c r="C142" s="28" t="n">
        <f aca="false">calc!$D$142</f>
        <v>21</v>
      </c>
      <c r="D142" s="28" t="n">
        <f aca="false">calc!$E$142</f>
        <v>5</v>
      </c>
      <c r="E142" s="7" t="n">
        <f aca="false">calc!$K$142</f>
        <v>141</v>
      </c>
      <c r="F142" s="13" t="n">
        <f aca="false">calc!$I$142</f>
        <v>3.36164927101908</v>
      </c>
      <c r="G142" s="7" t="str">
        <f aca="false">INT(ABS(F142)) &amp; ":" &amp;ROUND(60*(ABS(F142)-INT(ABS(F142))),0)</f>
        <v>3:22</v>
      </c>
    </row>
    <row r="143" customFormat="false" ht="12.8" hidden="false" customHeight="false" outlineLevel="0" collapsed="false">
      <c r="C143" s="28" t="n">
        <f aca="false">calc!$D$143</f>
        <v>22</v>
      </c>
      <c r="D143" s="28" t="n">
        <f aca="false">calc!$E$143</f>
        <v>5</v>
      </c>
      <c r="E143" s="7" t="n">
        <f aca="false">calc!$K$143</f>
        <v>142</v>
      </c>
      <c r="F143" s="13" t="n">
        <f aca="false">calc!$I$143</f>
        <v>3.28791226752944</v>
      </c>
      <c r="G143" s="7" t="str">
        <f aca="false">INT(ABS(F143)) &amp; ":" &amp;ROUND(60*(ABS(F143)-INT(ABS(F143))),0)</f>
        <v>3:17</v>
      </c>
    </row>
    <row r="144" customFormat="false" ht="12.8" hidden="false" customHeight="false" outlineLevel="0" collapsed="false">
      <c r="C144" s="28" t="n">
        <f aca="false">calc!$D$144</f>
        <v>23</v>
      </c>
      <c r="D144" s="28" t="n">
        <f aca="false">calc!$E$144</f>
        <v>5</v>
      </c>
      <c r="E144" s="7" t="n">
        <f aca="false">calc!$K$144</f>
        <v>143</v>
      </c>
      <c r="F144" s="13" t="n">
        <f aca="false">calc!$I$144</f>
        <v>3.20550175587243</v>
      </c>
      <c r="G144" s="7" t="str">
        <f aca="false">INT(ABS(F144)) &amp; ":" &amp;ROUND(60*(ABS(F144)-INT(ABS(F144))),0)</f>
        <v>3:12</v>
      </c>
    </row>
    <row r="145" customFormat="false" ht="12.8" hidden="false" customHeight="false" outlineLevel="0" collapsed="false">
      <c r="C145" s="28" t="n">
        <f aca="false">calc!$D$145</f>
        <v>24</v>
      </c>
      <c r="D145" s="28" t="n">
        <f aca="false">calc!$E$145</f>
        <v>5</v>
      </c>
      <c r="E145" s="7" t="n">
        <f aca="false">calc!$K$145</f>
        <v>144</v>
      </c>
      <c r="F145" s="13" t="n">
        <f aca="false">calc!$I$145</f>
        <v>3.11457741612256</v>
      </c>
      <c r="G145" s="7" t="str">
        <f aca="false">INT(ABS(F145)) &amp; ":" &amp;ROUND(60*(ABS(F145)-INT(ABS(F145))),0)</f>
        <v>3:7</v>
      </c>
    </row>
    <row r="146" customFormat="false" ht="12.8" hidden="false" customHeight="false" outlineLevel="0" collapsed="false">
      <c r="C146" s="28" t="n">
        <f aca="false">calc!$D$146</f>
        <v>25</v>
      </c>
      <c r="D146" s="28" t="n">
        <f aca="false">calc!$E$146</f>
        <v>5</v>
      </c>
      <c r="E146" s="7" t="n">
        <f aca="false">calc!$K$146</f>
        <v>145</v>
      </c>
      <c r="F146" s="13" t="n">
        <f aca="false">calc!$I$146</f>
        <v>3.01531225081183</v>
      </c>
      <c r="G146" s="7" t="str">
        <f aca="false">INT(ABS(F146)) &amp; ":" &amp;ROUND(60*(ABS(F146)-INT(ABS(F146))),0)</f>
        <v>3:1</v>
      </c>
    </row>
    <row r="147" customFormat="false" ht="12.8" hidden="false" customHeight="false" outlineLevel="0" collapsed="false">
      <c r="C147" s="28" t="n">
        <f aca="false">calc!$D$147</f>
        <v>26</v>
      </c>
      <c r="D147" s="28" t="n">
        <f aca="false">calc!$E$147</f>
        <v>5</v>
      </c>
      <c r="E147" s="7" t="n">
        <f aca="false">calc!$K$147</f>
        <v>146</v>
      </c>
      <c r="F147" s="13" t="n">
        <f aca="false">calc!$I$147</f>
        <v>2.90789246173858</v>
      </c>
      <c r="G147" s="7" t="str">
        <f aca="false">INT(ABS(F147)) &amp; ":" &amp;ROUND(60*(ABS(F147)-INT(ABS(F147))),0)</f>
        <v>2:54</v>
      </c>
    </row>
    <row r="148" customFormat="false" ht="12.8" hidden="false" customHeight="false" outlineLevel="0" collapsed="false">
      <c r="C148" s="28" t="n">
        <f aca="false">calc!$D$148</f>
        <v>27</v>
      </c>
      <c r="D148" s="28" t="n">
        <f aca="false">calc!$E$148</f>
        <v>5</v>
      </c>
      <c r="E148" s="7" t="n">
        <f aca="false">calc!$K$148</f>
        <v>147</v>
      </c>
      <c r="F148" s="13" t="n">
        <f aca="false">calc!$I$148</f>
        <v>2.79251729870293</v>
      </c>
      <c r="G148" s="7" t="str">
        <f aca="false">INT(ABS(F148)) &amp; ":" &amp;ROUND(60*(ABS(F148)-INT(ABS(F148))),0)</f>
        <v>2:48</v>
      </c>
    </row>
    <row r="149" customFormat="false" ht="12.8" hidden="false" customHeight="false" outlineLevel="0" collapsed="false">
      <c r="C149" s="28" t="n">
        <f aca="false">calc!$D$149</f>
        <v>28</v>
      </c>
      <c r="D149" s="28" t="n">
        <f aca="false">calc!$E$149</f>
        <v>5</v>
      </c>
      <c r="E149" s="7" t="n">
        <f aca="false">calc!$K$149</f>
        <v>148</v>
      </c>
      <c r="F149" s="13" t="n">
        <f aca="false">calc!$I$149</f>
        <v>2.66939887967482</v>
      </c>
      <c r="G149" s="7" t="str">
        <f aca="false">INT(ABS(F149)) &amp; ":" &amp;ROUND(60*(ABS(F149)-INT(ABS(F149))),0)</f>
        <v>2:40</v>
      </c>
    </row>
    <row r="150" customFormat="false" ht="12.8" hidden="false" customHeight="false" outlineLevel="0" collapsed="false">
      <c r="C150" s="28" t="n">
        <f aca="false">calc!$D$150</f>
        <v>29</v>
      </c>
      <c r="D150" s="28" t="n">
        <f aca="false">calc!$E$150</f>
        <v>5</v>
      </c>
      <c r="E150" s="7" t="n">
        <f aca="false">calc!$K$150</f>
        <v>149</v>
      </c>
      <c r="F150" s="13" t="n">
        <f aca="false">calc!$I$150</f>
        <v>2.53876198196696</v>
      </c>
      <c r="G150" s="7" t="str">
        <f aca="false">INT(ABS(F150)) &amp; ":" &amp;ROUND(60*(ABS(F150)-INT(ABS(F150))),0)</f>
        <v>2:32</v>
      </c>
    </row>
    <row r="151" customFormat="false" ht="12.8" hidden="false" customHeight="false" outlineLevel="0" collapsed="false">
      <c r="C151" s="28" t="n">
        <f aca="false">calc!$D$151</f>
        <v>30</v>
      </c>
      <c r="D151" s="28" t="n">
        <f aca="false">calc!$E$151</f>
        <v>5</v>
      </c>
      <c r="E151" s="7" t="n">
        <f aca="false">calc!$K$151</f>
        <v>150</v>
      </c>
      <c r="F151" s="13" t="n">
        <f aca="false">calc!$I$151</f>
        <v>2.4008438041019</v>
      </c>
      <c r="G151" s="7" t="str">
        <f aca="false">INT(ABS(F151)) &amp; ":" &amp;ROUND(60*(ABS(F151)-INT(ABS(F151))),0)</f>
        <v>2:24</v>
      </c>
    </row>
    <row r="152" customFormat="false" ht="12.8" hidden="false" customHeight="false" outlineLevel="0" collapsed="false">
      <c r="C152" s="28" t="n">
        <f aca="false">calc!$D$152</f>
        <v>31</v>
      </c>
      <c r="D152" s="28" t="n">
        <f aca="false">calc!$E$152</f>
        <v>5</v>
      </c>
      <c r="E152" s="7" t="n">
        <f aca="false">calc!$K$152</f>
        <v>151</v>
      </c>
      <c r="F152" s="13" t="n">
        <f aca="false">calc!$I$152</f>
        <v>2.25589369819812</v>
      </c>
      <c r="G152" s="7" t="str">
        <f aca="false">INT(ABS(F152)) &amp; ":" &amp;ROUND(60*(ABS(F152)-INT(ABS(F152))),0)</f>
        <v>2:15</v>
      </c>
    </row>
    <row r="153" customFormat="false" ht="12.8" hidden="false" customHeight="false" outlineLevel="0" collapsed="false">
      <c r="C153" s="28" t="n">
        <f aca="false">calc!$D$153</f>
        <v>1</v>
      </c>
      <c r="D153" s="28" t="n">
        <f aca="false">calc!$E$153</f>
        <v>6</v>
      </c>
      <c r="E153" s="7" t="n">
        <f aca="false">calc!$K$153</f>
        <v>152</v>
      </c>
      <c r="F153" s="13" t="n">
        <f aca="false">calc!$I$153</f>
        <v>2.10417287279279</v>
      </c>
      <c r="G153" s="7" t="str">
        <f aca="false">INT(ABS(F153)) &amp; ":" &amp;ROUND(60*(ABS(F153)-INT(ABS(F153))),0)</f>
        <v>2:6</v>
      </c>
    </row>
    <row r="154" customFormat="false" ht="12.8" hidden="false" customHeight="false" outlineLevel="0" collapsed="false">
      <c r="C154" s="28" t="n">
        <f aca="false">calc!$D$154</f>
        <v>2</v>
      </c>
      <c r="D154" s="28" t="n">
        <f aca="false">calc!$E$154</f>
        <v>6</v>
      </c>
      <c r="E154" s="7" t="n">
        <f aca="false">calc!$K$154</f>
        <v>153</v>
      </c>
      <c r="F154" s="13" t="n">
        <f aca="false">calc!$I$154</f>
        <v>1.9459540661652</v>
      </c>
      <c r="G154" s="7" t="str">
        <f aca="false">INT(ABS(F154)) &amp; ":" &amp;ROUND(60*(ABS(F154)-INT(ABS(F154))),0)</f>
        <v>1:57</v>
      </c>
    </row>
    <row r="155" customFormat="false" ht="12.8" hidden="false" customHeight="false" outlineLevel="0" collapsed="false">
      <c r="C155" s="28" t="n">
        <f aca="false">calc!$D$155</f>
        <v>3</v>
      </c>
      <c r="D155" s="28" t="n">
        <f aca="false">calc!$E$155</f>
        <v>6</v>
      </c>
      <c r="E155" s="7" t="n">
        <f aca="false">calc!$K$155</f>
        <v>154</v>
      </c>
      <c r="F155" s="13" t="n">
        <f aca="false">calc!$I$155</f>
        <v>1.78152119034439</v>
      </c>
      <c r="G155" s="7" t="str">
        <f aca="false">INT(ABS(F155)) &amp; ":" &amp;ROUND(60*(ABS(F155)-INT(ABS(F155))),0)</f>
        <v>1:47</v>
      </c>
    </row>
    <row r="156" customFormat="false" ht="12.8" hidden="false" customHeight="false" outlineLevel="0" collapsed="false">
      <c r="C156" s="28" t="n">
        <f aca="false">calc!$D$156</f>
        <v>4</v>
      </c>
      <c r="D156" s="28" t="n">
        <f aca="false">calc!$E$156</f>
        <v>6</v>
      </c>
      <c r="E156" s="7" t="n">
        <f aca="false">calc!$K$156</f>
        <v>155</v>
      </c>
      <c r="F156" s="13" t="n">
        <f aca="false">calc!$I$156</f>
        <v>1.61116894613525</v>
      </c>
      <c r="G156" s="7" t="str">
        <f aca="false">INT(ABS(F156)) &amp; ":" &amp;ROUND(60*(ABS(F156)-INT(ABS(F156))),0)</f>
        <v>1:37</v>
      </c>
    </row>
    <row r="157" customFormat="false" ht="12.8" hidden="false" customHeight="false" outlineLevel="0" collapsed="false">
      <c r="C157" s="28" t="n">
        <f aca="false">calc!$D$157</f>
        <v>5</v>
      </c>
      <c r="D157" s="28" t="n">
        <f aca="false">calc!$E$157</f>
        <v>6</v>
      </c>
      <c r="E157" s="7" t="n">
        <f aca="false">calc!$K$157</f>
        <v>156</v>
      </c>
      <c r="F157" s="13" t="n">
        <f aca="false">calc!$I$157</f>
        <v>1.43520240960964</v>
      </c>
      <c r="G157" s="7" t="str">
        <f aca="false">INT(ABS(F157)) &amp; ":" &amp;ROUND(60*(ABS(F157)-INT(ABS(F157))),0)</f>
        <v>1:26</v>
      </c>
    </row>
    <row r="158" customFormat="false" ht="12.8" hidden="false" customHeight="false" outlineLevel="0" collapsed="false">
      <c r="C158" s="28" t="n">
        <f aca="false">calc!$D$158</f>
        <v>6</v>
      </c>
      <c r="D158" s="28" t="n">
        <f aca="false">calc!$E$158</f>
        <v>6</v>
      </c>
      <c r="E158" s="7" t="n">
        <f aca="false">calc!$K$158</f>
        <v>157</v>
      </c>
      <c r="F158" s="13" t="n">
        <f aca="false">calc!$I$158</f>
        <v>1.25393659066884</v>
      </c>
      <c r="G158" s="7" t="str">
        <f aca="false">INT(ABS(F158)) &amp; ":" &amp;ROUND(60*(ABS(F158)-INT(ABS(F158))),0)</f>
        <v>1:15</v>
      </c>
    </row>
    <row r="159" customFormat="false" ht="12.8" hidden="false" customHeight="false" outlineLevel="0" collapsed="false">
      <c r="C159" s="28" t="n">
        <f aca="false">calc!$D$159</f>
        <v>7</v>
      </c>
      <c r="D159" s="28" t="n">
        <f aca="false">calc!$E$159</f>
        <v>6</v>
      </c>
      <c r="E159" s="7" t="n">
        <f aca="false">calc!$K$159</f>
        <v>158</v>
      </c>
      <c r="F159" s="13" t="n">
        <f aca="false">calc!$I$159</f>
        <v>1.06769596441939</v>
      </c>
      <c r="G159" s="7" t="str">
        <f aca="false">INT(ABS(F159)) &amp; ":" &amp;ROUND(60*(ABS(F159)-INT(ABS(F159))),0)</f>
        <v>1:4</v>
      </c>
    </row>
    <row r="160" customFormat="false" ht="12.8" hidden="false" customHeight="false" outlineLevel="0" collapsed="false">
      <c r="C160" s="28" t="n">
        <f aca="false">calc!$D$160</f>
        <v>8</v>
      </c>
      <c r="D160" s="28" t="n">
        <f aca="false">calc!$E$160</f>
        <v>6</v>
      </c>
      <c r="E160" s="7" t="n">
        <f aca="false">calc!$K$160</f>
        <v>159</v>
      </c>
      <c r="F160" s="13" t="n">
        <f aca="false">calc!$I$160</f>
        <v>0.87681397622805</v>
      </c>
      <c r="G160" s="7" t="str">
        <f aca="false">INT(ABS(F160)) &amp; ":" &amp;ROUND(60*(ABS(F160)-INT(ABS(F160))),0)</f>
        <v>0:53</v>
      </c>
    </row>
    <row r="161" customFormat="false" ht="12.8" hidden="false" customHeight="false" outlineLevel="0" collapsed="false">
      <c r="C161" s="28" t="n">
        <f aca="false">calc!$D$161</f>
        <v>9</v>
      </c>
      <c r="D161" s="28" t="n">
        <f aca="false">calc!$E$161</f>
        <v>6</v>
      </c>
      <c r="E161" s="7" t="n">
        <f aca="false">calc!$K$161</f>
        <v>160</v>
      </c>
      <c r="F161" s="13" t="n">
        <f aca="false">calc!$I$161</f>
        <v>0.681632521487586</v>
      </c>
      <c r="G161" s="7" t="str">
        <f aca="false">INT(ABS(F161)) &amp; ":" &amp;ROUND(60*(ABS(F161)-INT(ABS(F161))),0)</f>
        <v>0:41</v>
      </c>
    </row>
    <row r="162" customFormat="false" ht="12.8" hidden="false" customHeight="false" outlineLevel="0" collapsed="false">
      <c r="C162" s="28" t="n">
        <f aca="false">calc!$D$162</f>
        <v>10</v>
      </c>
      <c r="D162" s="28" t="n">
        <f aca="false">calc!$E$162</f>
        <v>6</v>
      </c>
      <c r="E162" s="7" t="n">
        <f aca="false">calc!$K$162</f>
        <v>161</v>
      </c>
      <c r="F162" s="13" t="n">
        <f aca="false">calc!$I$162</f>
        <v>0.482501401226045</v>
      </c>
      <c r="G162" s="7" t="str">
        <f aca="false">INT(ABS(F162)) &amp; ":" &amp;ROUND(60*(ABS(F162)-INT(ABS(F162))),0)</f>
        <v>0:29</v>
      </c>
    </row>
    <row r="163" customFormat="false" ht="12.8" hidden="false" customHeight="false" outlineLevel="0" collapsed="false">
      <c r="C163" s="28" t="n">
        <f aca="false">calc!$D$163</f>
        <v>11</v>
      </c>
      <c r="D163" s="28" t="n">
        <f aca="false">calc!$E$163</f>
        <v>6</v>
      </c>
      <c r="E163" s="7" t="n">
        <f aca="false">calc!$K$163</f>
        <v>162</v>
      </c>
      <c r="F163" s="13" t="n">
        <f aca="false">calc!$I$163</f>
        <v>0.279777754851295</v>
      </c>
      <c r="G163" s="7" t="str">
        <f aca="false">INT(ABS(F163)) &amp; ":" &amp;ROUND(60*(ABS(F163)-INT(ABS(F163))),0)</f>
        <v>0:17</v>
      </c>
    </row>
    <row r="164" customFormat="false" ht="12.8" hidden="false" customHeight="false" outlineLevel="0" collapsed="false">
      <c r="C164" s="28" t="n">
        <f aca="false">calc!$D$164</f>
        <v>12</v>
      </c>
      <c r="D164" s="28" t="n">
        <f aca="false">calc!$E$164</f>
        <v>6</v>
      </c>
      <c r="E164" s="7" t="n">
        <f aca="false">calc!$K$164</f>
        <v>163</v>
      </c>
      <c r="F164" s="13" t="n">
        <f aca="false">calc!$I$164</f>
        <v>0.0738254714387949</v>
      </c>
      <c r="G164" s="7" t="str">
        <f aca="false">INT(ABS(F164)) &amp; ":" &amp;ROUND(60*(ABS(F164)-INT(ABS(F164))),0)</f>
        <v>0:4</v>
      </c>
    </row>
    <row r="165" customFormat="false" ht="12.8" hidden="false" customHeight="false" outlineLevel="0" collapsed="false">
      <c r="C165" s="28" t="n">
        <f aca="false">calc!$D$165</f>
        <v>13</v>
      </c>
      <c r="D165" s="28" t="n">
        <f aca="false">calc!$E$165</f>
        <v>6</v>
      </c>
      <c r="E165" s="7" t="n">
        <f aca="false">calc!$K$165</f>
        <v>164</v>
      </c>
      <c r="F165" s="13" t="n">
        <f aca="false">calc!$I$165</f>
        <v>-0.13498541891471</v>
      </c>
      <c r="G165" s="7" t="str">
        <f aca="false">INT(ABS(F165)) &amp; ":" &amp;ROUND(60*(ABS(F165)-INT(ABS(F165))),0)</f>
        <v>0:8</v>
      </c>
    </row>
    <row r="166" customFormat="false" ht="12.8" hidden="false" customHeight="false" outlineLevel="0" collapsed="false">
      <c r="C166" s="28" t="n">
        <f aca="false">calc!$D$166</f>
        <v>14</v>
      </c>
      <c r="D166" s="28" t="n">
        <f aca="false">calc!$E$166</f>
        <v>6</v>
      </c>
      <c r="E166" s="7" t="n">
        <f aca="false">calc!$K$166</f>
        <v>165</v>
      </c>
      <c r="F166" s="13" t="n">
        <f aca="false">calc!$I$166</f>
        <v>-0.346279372029358</v>
      </c>
      <c r="G166" s="7" t="str">
        <f aca="false">INT(ABS(F166)) &amp; ":" &amp;ROUND(60*(ABS(F166)-INT(ABS(F166))),0)</f>
        <v>0:21</v>
      </c>
    </row>
    <row r="167" customFormat="false" ht="12.8" hidden="false" customHeight="false" outlineLevel="0" collapsed="false">
      <c r="C167" s="28" t="n">
        <f aca="false">calc!$D$167</f>
        <v>15</v>
      </c>
      <c r="D167" s="28" t="n">
        <f aca="false">calc!$E$167</f>
        <v>6</v>
      </c>
      <c r="E167" s="7" t="n">
        <f aca="false">calc!$K$167</f>
        <v>166</v>
      </c>
      <c r="F167" s="13" t="n">
        <f aca="false">calc!$I$167</f>
        <v>-0.559675973119568</v>
      </c>
      <c r="G167" s="7" t="str">
        <f aca="false">INT(ABS(F167)) &amp; ":" &amp;ROUND(60*(ABS(F167)-INT(ABS(F167))),0)</f>
        <v>0:34</v>
      </c>
    </row>
    <row r="168" customFormat="false" ht="12.8" hidden="false" customHeight="false" outlineLevel="0" collapsed="false">
      <c r="C168" s="28" t="n">
        <f aca="false">calc!$D$168</f>
        <v>16</v>
      </c>
      <c r="D168" s="28" t="n">
        <f aca="false">calc!$E$168</f>
        <v>6</v>
      </c>
      <c r="E168" s="7" t="n">
        <f aca="false">calc!$K$168</f>
        <v>167</v>
      </c>
      <c r="F168" s="13" t="n">
        <f aca="false">calc!$I$168</f>
        <v>-0.774790594978811</v>
      </c>
      <c r="G168" s="7" t="str">
        <f aca="false">INT(ABS(F168)) &amp; ":" &amp;ROUND(60*(ABS(F168)-INT(ABS(F168))),0)</f>
        <v>0:46</v>
      </c>
    </row>
    <row r="169" customFormat="false" ht="12.8" hidden="false" customHeight="false" outlineLevel="0" collapsed="false">
      <c r="C169" s="28" t="n">
        <f aca="false">calc!$D$169</f>
        <v>17</v>
      </c>
      <c r="D169" s="28" t="n">
        <f aca="false">calc!$E$169</f>
        <v>6</v>
      </c>
      <c r="E169" s="7" t="n">
        <f aca="false">calc!$K$169</f>
        <v>168</v>
      </c>
      <c r="F169" s="13" t="n">
        <f aca="false">calc!$I$169</f>
        <v>-0.99123506892721</v>
      </c>
      <c r="G169" s="7" t="str">
        <f aca="false">INT(ABS(F169)) &amp; ":" &amp;ROUND(60*(ABS(F169)-INT(ABS(F169))),0)</f>
        <v>0:59</v>
      </c>
    </row>
    <row r="170" customFormat="false" ht="12.8" hidden="false" customHeight="false" outlineLevel="0" collapsed="false">
      <c r="C170" s="28" t="n">
        <f aca="false">calc!$D$170</f>
        <v>18</v>
      </c>
      <c r="D170" s="28" t="n">
        <f aca="false">calc!$E$170</f>
        <v>6</v>
      </c>
      <c r="E170" s="7" t="n">
        <f aca="false">calc!$K$170</f>
        <v>169</v>
      </c>
      <c r="F170" s="13" t="n">
        <f aca="false">calc!$I$170</f>
        <v>-1.20861836653802</v>
      </c>
      <c r="G170" s="7" t="str">
        <f aca="false">INT(ABS(F170)) &amp; ":" &amp;ROUND(60*(ABS(F170)-INT(ABS(F170))),0)</f>
        <v>1:13</v>
      </c>
    </row>
    <row r="171" customFormat="false" ht="12.8" hidden="false" customHeight="false" outlineLevel="0" collapsed="false">
      <c r="C171" s="28" t="n">
        <f aca="false">calc!$D$171</f>
        <v>19</v>
      </c>
      <c r="D171" s="28" t="n">
        <f aca="false">calc!$E$171</f>
        <v>6</v>
      </c>
      <c r="E171" s="7" t="n">
        <f aca="false">calc!$K$171</f>
        <v>170</v>
      </c>
      <c r="F171" s="13" t="n">
        <f aca="false">calc!$I$171</f>
        <v>-1.42654729004732</v>
      </c>
      <c r="G171" s="7" t="str">
        <f aca="false">INT(ABS(F171)) &amp; ":" &amp;ROUND(60*(ABS(F171)-INT(ABS(F171))),0)</f>
        <v>1:26</v>
      </c>
    </row>
    <row r="172" customFormat="false" ht="12.8" hidden="false" customHeight="false" outlineLevel="0" collapsed="false">
      <c r="C172" s="28" t="n">
        <f aca="false">calc!$D$172</f>
        <v>20</v>
      </c>
      <c r="D172" s="28" t="n">
        <f aca="false">calc!$E$172</f>
        <v>6</v>
      </c>
      <c r="E172" s="7" t="n">
        <f aca="false">calc!$K$172</f>
        <v>171</v>
      </c>
      <c r="F172" s="13" t="n">
        <f aca="false">calc!$I$172</f>
        <v>-1.64462716934912</v>
      </c>
      <c r="G172" s="7" t="str">
        <f aca="false">INT(ABS(F172)) &amp; ":" &amp;ROUND(60*(ABS(F172)-INT(ABS(F172))),0)</f>
        <v>1:39</v>
      </c>
    </row>
    <row r="173" customFormat="false" ht="12.8" hidden="false" customHeight="false" outlineLevel="0" collapsed="false">
      <c r="C173" s="28" t="n">
        <f aca="false">calc!$D$173</f>
        <v>21</v>
      </c>
      <c r="D173" s="28" t="n">
        <f aca="false">calc!$E$173</f>
        <v>6</v>
      </c>
      <c r="E173" s="7" t="n">
        <f aca="false">calc!$K$173</f>
        <v>172</v>
      </c>
      <c r="F173" s="13" t="n">
        <f aca="false">calc!$I$173</f>
        <v>-1.86246256340723</v>
      </c>
      <c r="G173" s="7" t="str">
        <f aca="false">INT(ABS(F173)) &amp; ":" &amp;ROUND(60*(ABS(F173)-INT(ABS(F173))),0)</f>
        <v>1:52</v>
      </c>
    </row>
    <row r="174" customFormat="false" ht="12.8" hidden="false" customHeight="false" outlineLevel="0" collapsed="false">
      <c r="C174" s="28" t="n">
        <f aca="false">calc!$D$174</f>
        <v>22</v>
      </c>
      <c r="D174" s="28" t="n">
        <f aca="false">calc!$E$174</f>
        <v>6</v>
      </c>
      <c r="E174" s="7" t="n">
        <f aca="false">calc!$K$174</f>
        <v>173</v>
      </c>
      <c r="F174" s="13" t="n">
        <f aca="false">calc!$I$174</f>
        <v>-2.07965796388004</v>
      </c>
      <c r="G174" s="7" t="str">
        <f aca="false">INT(ABS(F174)) &amp; ":" &amp;ROUND(60*(ABS(F174)-INT(ABS(F174))),0)</f>
        <v>2:5</v>
      </c>
    </row>
    <row r="175" customFormat="false" ht="12.8" hidden="false" customHeight="false" outlineLevel="0" collapsed="false">
      <c r="C175" s="28" t="n">
        <f aca="false">calc!$D$175</f>
        <v>23</v>
      </c>
      <c r="D175" s="28" t="n">
        <f aca="false">calc!$E$175</f>
        <v>6</v>
      </c>
      <c r="E175" s="7" t="n">
        <f aca="false">calc!$K$175</f>
        <v>174</v>
      </c>
      <c r="F175" s="13" t="n">
        <f aca="false">calc!$I$175</f>
        <v>-2.29581849879122</v>
      </c>
      <c r="G175" s="7" t="str">
        <f aca="false">INT(ABS(F175)) &amp; ":" &amp;ROUND(60*(ABS(F175)-INT(ABS(F175))),0)</f>
        <v>2:18</v>
      </c>
    </row>
    <row r="176" customFormat="false" ht="12.8" hidden="false" customHeight="false" outlineLevel="0" collapsed="false">
      <c r="C176" s="28" t="n">
        <f aca="false">calc!$D$176</f>
        <v>24</v>
      </c>
      <c r="D176" s="28" t="n">
        <f aca="false">calc!$E$176</f>
        <v>6</v>
      </c>
      <c r="E176" s="7" t="n">
        <f aca="false">calc!$K$176</f>
        <v>175</v>
      </c>
      <c r="F176" s="13" t="n">
        <f aca="false">calc!$I$176</f>
        <v>-2.51055063400941</v>
      </c>
      <c r="G176" s="7" t="str">
        <f aca="false">INT(ABS(F176)) &amp; ":" &amp;ROUND(60*(ABS(F176)-INT(ABS(F176))),0)</f>
        <v>2:31</v>
      </c>
    </row>
    <row r="177" customFormat="false" ht="12.8" hidden="false" customHeight="false" outlineLevel="0" collapsed="false">
      <c r="C177" s="28" t="n">
        <f aca="false">calc!$D$177</f>
        <v>25</v>
      </c>
      <c r="D177" s="28" t="n">
        <f aca="false">calc!$E$177</f>
        <v>6</v>
      </c>
      <c r="E177" s="7" t="n">
        <f aca="false">calc!$K$177</f>
        <v>176</v>
      </c>
      <c r="F177" s="13" t="n">
        <f aca="false">calc!$I$177</f>
        <v>-2.7234628703705</v>
      </c>
      <c r="G177" s="7" t="str">
        <f aca="false">INT(ABS(F177)) &amp; ":" &amp;ROUND(60*(ABS(F177)-INT(ABS(F177))),0)</f>
        <v>2:43</v>
      </c>
    </row>
    <row r="178" customFormat="false" ht="12.8" hidden="false" customHeight="false" outlineLevel="0" collapsed="false">
      <c r="C178" s="28" t="n">
        <f aca="false">calc!$D$178</f>
        <v>26</v>
      </c>
      <c r="D178" s="28" t="n">
        <f aca="false">calc!$E$178</f>
        <v>6</v>
      </c>
      <c r="E178" s="7" t="n">
        <f aca="false">calc!$K$178</f>
        <v>177</v>
      </c>
      <c r="F178" s="13" t="n">
        <f aca="false">calc!$I$178</f>
        <v>-2.93416643428026</v>
      </c>
      <c r="G178" s="7" t="str">
        <f aca="false">INT(ABS(F178)) &amp; ":" &amp;ROUND(60*(ABS(F178)-INT(ABS(F178))),0)</f>
        <v>2:56</v>
      </c>
    </row>
    <row r="179" customFormat="false" ht="12.8" hidden="false" customHeight="false" outlineLevel="0" collapsed="false">
      <c r="C179" s="28" t="n">
        <f aca="false">calc!$D$179</f>
        <v>27</v>
      </c>
      <c r="D179" s="28" t="n">
        <f aca="false">calc!$E$179</f>
        <v>6</v>
      </c>
      <c r="E179" s="7" t="n">
        <f aca="false">calc!$K$179</f>
        <v>178</v>
      </c>
      <c r="F179" s="13" t="n">
        <f aca="false">calc!$I$179</f>
        <v>-3.14227595965906</v>
      </c>
      <c r="G179" s="7" t="str">
        <f aca="false">INT(ABS(F179)) &amp; ":" &amp;ROUND(60*(ABS(F179)-INT(ABS(F179))),0)</f>
        <v>3:9</v>
      </c>
    </row>
    <row r="180" customFormat="false" ht="12.8" hidden="false" customHeight="false" outlineLevel="0" collapsed="false">
      <c r="C180" s="28" t="n">
        <f aca="false">calc!$D$180</f>
        <v>28</v>
      </c>
      <c r="D180" s="28" t="n">
        <f aca="false">calc!$E$180</f>
        <v>6</v>
      </c>
      <c r="E180" s="7" t="n">
        <f aca="false">calc!$K$180</f>
        <v>179</v>
      </c>
      <c r="F180" s="13" t="n">
        <f aca="false">calc!$I$180</f>
        <v>-3.34741015917859</v>
      </c>
      <c r="G180" s="7" t="str">
        <f aca="false">INT(ABS(F180)) &amp; ":" &amp;ROUND(60*(ABS(F180)-INT(ABS(F180))),0)</f>
        <v>3:21</v>
      </c>
    </row>
    <row r="181" customFormat="false" ht="12.8" hidden="false" customHeight="false" outlineLevel="0" collapsed="false">
      <c r="C181" s="28" t="n">
        <f aca="false">calc!$D$181</f>
        <v>29</v>
      </c>
      <c r="D181" s="28" t="n">
        <f aca="false">calc!$E$181</f>
        <v>6</v>
      </c>
      <c r="E181" s="7" t="n">
        <f aca="false">calc!$K$181</f>
        <v>180</v>
      </c>
      <c r="F181" s="13" t="n">
        <f aca="false">calc!$I$181</f>
        <v>-3.54919248277525</v>
      </c>
      <c r="G181" s="7" t="str">
        <f aca="false">INT(ABS(F181)) &amp; ":" &amp;ROUND(60*(ABS(F181)-INT(ABS(F181))),0)</f>
        <v>3:33</v>
      </c>
    </row>
    <row r="182" customFormat="false" ht="12.8" hidden="false" customHeight="false" outlineLevel="0" collapsed="false">
      <c r="C182" s="28" t="n">
        <f aca="false">calc!$D$182</f>
        <v>30</v>
      </c>
      <c r="D182" s="28" t="n">
        <f aca="false">calc!$E$182</f>
        <v>6</v>
      </c>
      <c r="E182" s="7" t="n">
        <f aca="false">calc!$K$182</f>
        <v>181</v>
      </c>
      <c r="F182" s="13" t="n">
        <f aca="false">calc!$I$182</f>
        <v>-3.74725176150156</v>
      </c>
      <c r="G182" s="7" t="str">
        <f aca="false">INT(ABS(F182)) &amp; ":" &amp;ROUND(60*(ABS(F182)-INT(ABS(F182))),0)</f>
        <v>3:45</v>
      </c>
    </row>
    <row r="183" customFormat="false" ht="12.8" hidden="false" customHeight="false" outlineLevel="0" collapsed="false">
      <c r="C183" s="28" t="n">
        <f aca="false">calc!$D$183</f>
        <v>1</v>
      </c>
      <c r="D183" s="28" t="n">
        <f aca="false">calc!$E$183</f>
        <v>7</v>
      </c>
      <c r="E183" s="7" t="n">
        <f aca="false">calc!$K$183</f>
        <v>182</v>
      </c>
      <c r="F183" s="13" t="n">
        <f aca="false">calc!$I$183</f>
        <v>-3.94122283488912</v>
      </c>
      <c r="G183" s="7" t="str">
        <f aca="false">INT(ABS(F183)) &amp; ":" &amp;ROUND(60*(ABS(F183)-INT(ABS(F183))),0)</f>
        <v>3:56</v>
      </c>
    </row>
    <row r="184" customFormat="false" ht="12.8" hidden="false" customHeight="false" outlineLevel="0" collapsed="false">
      <c r="C184" s="28" t="n">
        <f aca="false">calc!$D$184</f>
        <v>2</v>
      </c>
      <c r="D184" s="28" t="n">
        <f aca="false">calc!$E$184</f>
        <v>7</v>
      </c>
      <c r="E184" s="7" t="n">
        <f aca="false">calc!$K$184</f>
        <v>183</v>
      </c>
      <c r="F184" s="13" t="n">
        <f aca="false">calc!$I$184</f>
        <v>-4.13074716006111</v>
      </c>
      <c r="G184" s="7" t="str">
        <f aca="false">INT(ABS(F184)) &amp; ":" &amp;ROUND(60*(ABS(F184)-INT(ABS(F184))),0)</f>
        <v>4:8</v>
      </c>
    </row>
    <row r="185" customFormat="false" ht="12.8" hidden="false" customHeight="false" outlineLevel="0" collapsed="false">
      <c r="C185" s="28" t="n">
        <f aca="false">calc!$D$185</f>
        <v>3</v>
      </c>
      <c r="D185" s="28" t="n">
        <f aca="false">calc!$E$185</f>
        <v>7</v>
      </c>
      <c r="E185" s="7" t="n">
        <f aca="false">calc!$K$185</f>
        <v>184</v>
      </c>
      <c r="F185" s="13" t="n">
        <f aca="false">calc!$I$185</f>
        <v>-4.31547340095887</v>
      </c>
      <c r="G185" s="7" t="str">
        <f aca="false">INT(ABS(F185)) &amp; ":" &amp;ROUND(60*(ABS(F185)-INT(ABS(F185))),0)</f>
        <v>4:19</v>
      </c>
    </row>
    <row r="186" customFormat="false" ht="12.8" hidden="false" customHeight="false" outlineLevel="0" collapsed="false">
      <c r="C186" s="28" t="n">
        <f aca="false">calc!$D$186</f>
        <v>4</v>
      </c>
      <c r="D186" s="28" t="n">
        <f aca="false">calc!$E$186</f>
        <v>7</v>
      </c>
      <c r="E186" s="7" t="n">
        <f aca="false">calc!$K$186</f>
        <v>185</v>
      </c>
      <c r="F186" s="13" t="n">
        <f aca="false">calc!$I$186</f>
        <v>-4.49505799614389</v>
      </c>
      <c r="G186" s="7" t="str">
        <f aca="false">INT(ABS(F186)) &amp; ":" &amp;ROUND(60*(ABS(F186)-INT(ABS(F186))),0)</f>
        <v>4:30</v>
      </c>
    </row>
    <row r="187" customFormat="false" ht="12.8" hidden="false" customHeight="false" outlineLevel="0" collapsed="false">
      <c r="C187" s="28" t="n">
        <f aca="false">calc!$D$187</f>
        <v>5</v>
      </c>
      <c r="D187" s="28" t="n">
        <f aca="false">calc!$E$187</f>
        <v>7</v>
      </c>
      <c r="E187" s="7" t="n">
        <f aca="false">calc!$K$187</f>
        <v>186</v>
      </c>
      <c r="F187" s="13" t="n">
        <f aca="false">calc!$I$187</f>
        <v>-4.66916570377833</v>
      </c>
      <c r="G187" s="7" t="str">
        <f aca="false">INT(ABS(F187)) &amp; ":" &amp;ROUND(60*(ABS(F187)-INT(ABS(F187))),0)</f>
        <v>4:40</v>
      </c>
    </row>
    <row r="188" customFormat="false" ht="12.8" hidden="false" customHeight="false" outlineLevel="0" collapsed="false">
      <c r="C188" s="28" t="n">
        <f aca="false">calc!$D$188</f>
        <v>6</v>
      </c>
      <c r="D188" s="28" t="n">
        <f aca="false">calc!$E$188</f>
        <v>7</v>
      </c>
      <c r="E188" s="7" t="n">
        <f aca="false">calc!$K$188</f>
        <v>187</v>
      </c>
      <c r="F188" s="13" t="n">
        <f aca="false">calc!$I$188</f>
        <v>-4.83747012249694</v>
      </c>
      <c r="G188" s="7" t="str">
        <f aca="false">INT(ABS(F188)) &amp; ":" &amp;ROUND(60*(ABS(F188)-INT(ABS(F188))),0)</f>
        <v>4:50</v>
      </c>
    </row>
    <row r="189" customFormat="false" ht="12.8" hidden="false" customHeight="false" outlineLevel="0" collapsed="false">
      <c r="C189" s="28" t="n">
        <f aca="false">calc!$D$189</f>
        <v>7</v>
      </c>
      <c r="D189" s="28" t="n">
        <f aca="false">calc!$E$189</f>
        <v>7</v>
      </c>
      <c r="E189" s="7" t="n">
        <f aca="false">calc!$K$189</f>
        <v>188</v>
      </c>
      <c r="F189" s="13" t="n">
        <f aca="false">calc!$I$189</f>
        <v>-4.99965418700862</v>
      </c>
      <c r="G189" s="7" t="str">
        <f aca="false">INT(ABS(F189)) &amp; ":" &amp;ROUND(60*(ABS(F189)-INT(ABS(F189))),0)</f>
        <v>4:60</v>
      </c>
    </row>
    <row r="190" customFormat="false" ht="12.8" hidden="false" customHeight="false" outlineLevel="0" collapsed="false">
      <c r="C190" s="28" t="n">
        <f aca="false">calc!$D$190</f>
        <v>8</v>
      </c>
      <c r="D190" s="28" t="n">
        <f aca="false">calc!$E$190</f>
        <v>7</v>
      </c>
      <c r="E190" s="7" t="n">
        <f aca="false">calc!$K$190</f>
        <v>189</v>
      </c>
      <c r="F190" s="13" t="n">
        <f aca="false">calc!$I$190</f>
        <v>-5.15541063742558</v>
      </c>
      <c r="G190" s="7" t="str">
        <f aca="false">INT(ABS(F190)) &amp; ":" &amp;ROUND(60*(ABS(F190)-INT(ABS(F190))),0)</f>
        <v>5:9</v>
      </c>
    </row>
    <row r="191" customFormat="false" ht="12.8" hidden="false" customHeight="false" outlineLevel="0" collapsed="false">
      <c r="C191" s="28" t="n">
        <f aca="false">calc!$D$191</f>
        <v>9</v>
      </c>
      <c r="D191" s="28" t="n">
        <f aca="false">calc!$E$191</f>
        <v>7</v>
      </c>
      <c r="E191" s="7" t="n">
        <f aca="false">calc!$K$191</f>
        <v>190</v>
      </c>
      <c r="F191" s="13" t="n">
        <f aca="false">calc!$I$191</f>
        <v>-5.304442461436</v>
      </c>
      <c r="G191" s="7" t="str">
        <f aca="false">INT(ABS(F191)) &amp; ":" &amp;ROUND(60*(ABS(F191)-INT(ABS(F191))),0)</f>
        <v>5:18</v>
      </c>
    </row>
    <row r="192" customFormat="false" ht="12.8" hidden="false" customHeight="false" outlineLevel="0" collapsed="false">
      <c r="C192" s="28" t="n">
        <f aca="false">calc!$D$192</f>
        <v>10</v>
      </c>
      <c r="D192" s="28" t="n">
        <f aca="false">calc!$E$192</f>
        <v>7</v>
      </c>
      <c r="E192" s="7" t="n">
        <f aca="false">calc!$K$192</f>
        <v>191</v>
      </c>
      <c r="F192" s="13" t="n">
        <f aca="false">calc!$I$192</f>
        <v>-5.44646330857444</v>
      </c>
      <c r="G192" s="7" t="str">
        <f aca="false">INT(ABS(F192)) &amp; ":" &amp;ROUND(60*(ABS(F192)-INT(ABS(F192))),0)</f>
        <v>5:27</v>
      </c>
    </row>
    <row r="193" customFormat="false" ht="12.8" hidden="false" customHeight="false" outlineLevel="0" collapsed="false">
      <c r="C193" s="28" t="n">
        <f aca="false">calc!$D$193</f>
        <v>11</v>
      </c>
      <c r="D193" s="28" t="n">
        <f aca="false">calc!$E$193</f>
        <v>7</v>
      </c>
      <c r="E193" s="7" t="n">
        <f aca="false">calc!$K$193</f>
        <v>192</v>
      </c>
      <c r="F193" s="13" t="n">
        <f aca="false">calc!$I$193</f>
        <v>-5.58119787599975</v>
      </c>
      <c r="G193" s="7" t="str">
        <f aca="false">INT(ABS(F193)) &amp; ":" &amp;ROUND(60*(ABS(F193)-INT(ABS(F193))),0)</f>
        <v>5:35</v>
      </c>
    </row>
    <row r="194" customFormat="false" ht="12.8" hidden="false" customHeight="false" outlineLevel="0" collapsed="false">
      <c r="C194" s="28" t="n">
        <f aca="false">calc!$D$194</f>
        <v>12</v>
      </c>
      <c r="D194" s="28" t="n">
        <f aca="false">calc!$E$194</f>
        <v>7</v>
      </c>
      <c r="E194" s="7" t="n">
        <f aca="false">calc!$K$194</f>
        <v>193</v>
      </c>
      <c r="F194" s="13" t="n">
        <f aca="false">calc!$I$194</f>
        <v>-5.70838226530861</v>
      </c>
      <c r="G194" s="7" t="str">
        <f aca="false">INT(ABS(F194)) &amp; ":" &amp;ROUND(60*(ABS(F194)-INT(ABS(F194))),0)</f>
        <v>5:43</v>
      </c>
    </row>
    <row r="195" customFormat="false" ht="12.8" hidden="false" customHeight="false" outlineLevel="0" collapsed="false">
      <c r="C195" s="28" t="n">
        <f aca="false">calc!$D$195</f>
        <v>13</v>
      </c>
      <c r="D195" s="28" t="n">
        <f aca="false">calc!$E$195</f>
        <v>7</v>
      </c>
      <c r="E195" s="7" t="n">
        <f aca="false">calc!$K$195</f>
        <v>194</v>
      </c>
      <c r="F195" s="13" t="n">
        <f aca="false">calc!$I$195</f>
        <v>-5.82776431007204</v>
      </c>
      <c r="G195" s="7" t="str">
        <f aca="false">INT(ABS(F195)) &amp; ":" &amp;ROUND(60*(ABS(F195)-INT(ABS(F195))),0)</f>
        <v>5:50</v>
      </c>
    </row>
    <row r="196" customFormat="false" ht="12.8" hidden="false" customHeight="false" outlineLevel="0" collapsed="false">
      <c r="C196" s="28" t="n">
        <f aca="false">calc!$D$196</f>
        <v>14</v>
      </c>
      <c r="D196" s="28" t="n">
        <f aca="false">calc!$E$196</f>
        <v>7</v>
      </c>
      <c r="E196" s="7" t="n">
        <f aca="false">calc!$K$196</f>
        <v>195</v>
      </c>
      <c r="F196" s="13" t="n">
        <f aca="false">calc!$I$196</f>
        <v>-5.93910387389872</v>
      </c>
      <c r="G196" s="7" t="str">
        <f aca="false">INT(ABS(F196)) &amp; ":" &amp;ROUND(60*(ABS(F196)-INT(ABS(F196))),0)</f>
        <v>5:56</v>
      </c>
    </row>
    <row r="197" customFormat="false" ht="12.8" hidden="false" customHeight="false" outlineLevel="0" collapsed="false">
      <c r="C197" s="28" t="n">
        <f aca="false">calc!$D$197</f>
        <v>15</v>
      </c>
      <c r="D197" s="28" t="n">
        <f aca="false">calc!$E$197</f>
        <v>7</v>
      </c>
      <c r="E197" s="7" t="n">
        <f aca="false">calc!$K$197</f>
        <v>196</v>
      </c>
      <c r="F197" s="13" t="n">
        <f aca="false">calc!$I$197</f>
        <v>-6.04217311896247</v>
      </c>
      <c r="G197" s="7" t="str">
        <f aca="false">INT(ABS(F197)) &amp; ":" &amp;ROUND(60*(ABS(F197)-INT(ABS(F197))),0)</f>
        <v>6:3</v>
      </c>
    </row>
    <row r="198" customFormat="false" ht="12.8" hidden="false" customHeight="false" outlineLevel="0" collapsed="false">
      <c r="C198" s="28" t="n">
        <f aca="false">calc!$D$198</f>
        <v>16</v>
      </c>
      <c r="D198" s="28" t="n">
        <f aca="false">calc!$E$198</f>
        <v>7</v>
      </c>
      <c r="E198" s="7" t="n">
        <f aca="false">calc!$K$198</f>
        <v>197</v>
      </c>
      <c r="F198" s="13" t="n">
        <f aca="false">calc!$I$198</f>
        <v>-6.13675674507743</v>
      </c>
      <c r="G198" s="7" t="str">
        <f aca="false">INT(ABS(F198)) &amp; ":" &amp;ROUND(60*(ABS(F198)-INT(ABS(F198))),0)</f>
        <v>6:8</v>
      </c>
    </row>
    <row r="199" customFormat="false" ht="12.8" hidden="false" customHeight="false" outlineLevel="0" collapsed="false">
      <c r="C199" s="28" t="n">
        <f aca="false">calc!$D$199</f>
        <v>17</v>
      </c>
      <c r="D199" s="28" t="n">
        <f aca="false">calc!$E$199</f>
        <v>7</v>
      </c>
      <c r="E199" s="7" t="n">
        <f aca="false">calc!$K$199</f>
        <v>198</v>
      </c>
      <c r="F199" s="13" t="n">
        <f aca="false">calc!$I$199</f>
        <v>-6.22265219949662</v>
      </c>
      <c r="G199" s="7" t="str">
        <f aca="false">INT(ABS(F199)) &amp; ":" &amp;ROUND(60*(ABS(F199)-INT(ABS(F199))),0)</f>
        <v>6:13</v>
      </c>
    </row>
    <row r="200" customFormat="false" ht="12.8" hidden="false" customHeight="false" outlineLevel="0" collapsed="false">
      <c r="C200" s="28" t="n">
        <f aca="false">calc!$D$200</f>
        <v>18</v>
      </c>
      <c r="D200" s="28" t="n">
        <f aca="false">calc!$E$200</f>
        <v>7</v>
      </c>
      <c r="E200" s="7" t="n">
        <f aca="false">calc!$K$200</f>
        <v>199</v>
      </c>
      <c r="F200" s="13" t="n">
        <f aca="false">calc!$I$200</f>
        <v>-6.29966985775297</v>
      </c>
      <c r="G200" s="7" t="str">
        <f aca="false">INT(ABS(F200)) &amp; ":" &amp;ROUND(60*(ABS(F200)-INT(ABS(F200))),0)</f>
        <v>6:18</v>
      </c>
    </row>
    <row r="201" customFormat="false" ht="12.8" hidden="false" customHeight="false" outlineLevel="0" collapsed="false">
      <c r="C201" s="28" t="n">
        <f aca="false">calc!$D$201</f>
        <v>19</v>
      </c>
      <c r="D201" s="28" t="n">
        <f aca="false">calc!$E$201</f>
        <v>7</v>
      </c>
      <c r="E201" s="7" t="n">
        <f aca="false">calc!$K$201</f>
        <v>200</v>
      </c>
      <c r="F201" s="13" t="n">
        <f aca="false">calc!$I$201</f>
        <v>-6.36763317594722</v>
      </c>
      <c r="G201" s="7" t="str">
        <f aca="false">INT(ABS(F201)) &amp; ":" &amp;ROUND(60*(ABS(F201)-INT(ABS(F201))),0)</f>
        <v>6:22</v>
      </c>
    </row>
    <row r="202" customFormat="false" ht="12.8" hidden="false" customHeight="false" outlineLevel="0" collapsed="false">
      <c r="C202" s="28" t="n">
        <f aca="false">calc!$D$202</f>
        <v>20</v>
      </c>
      <c r="D202" s="28" t="n">
        <f aca="false">calc!$E$202</f>
        <v>7</v>
      </c>
      <c r="E202" s="7" t="n">
        <f aca="false">calc!$K$202</f>
        <v>201</v>
      </c>
      <c r="F202" s="13" t="n">
        <f aca="false">calc!$I$202</f>
        <v>-6.42637881501344</v>
      </c>
      <c r="G202" s="7" t="str">
        <f aca="false">INT(ABS(F202)) &amp; ":" &amp;ROUND(60*(ABS(F202)-INT(ABS(F202))),0)</f>
        <v>6:26</v>
      </c>
    </row>
    <row r="203" customFormat="false" ht="12.8" hidden="false" customHeight="false" outlineLevel="0" collapsed="false">
      <c r="C203" s="28" t="n">
        <f aca="false">calc!$D$203</f>
        <v>21</v>
      </c>
      <c r="D203" s="28" t="n">
        <f aca="false">calc!$E$203</f>
        <v>7</v>
      </c>
      <c r="E203" s="7" t="n">
        <f aca="false">calc!$K$203</f>
        <v>202</v>
      </c>
      <c r="F203" s="13" t="n">
        <f aca="false">calc!$I$203</f>
        <v>-6.47575673757171</v>
      </c>
      <c r="G203" s="7" t="str">
        <f aca="false">INT(ABS(F203)) &amp; ":" &amp;ROUND(60*(ABS(F203)-INT(ABS(F203))),0)</f>
        <v>6:29</v>
      </c>
    </row>
    <row r="204" customFormat="false" ht="12.8" hidden="false" customHeight="false" outlineLevel="0" collapsed="false">
      <c r="C204" s="28" t="n">
        <f aca="false">calc!$D$204</f>
        <v>22</v>
      </c>
      <c r="D204" s="28" t="n">
        <f aca="false">calc!$E$204</f>
        <v>7</v>
      </c>
      <c r="E204" s="7" t="n">
        <f aca="false">calc!$K$204</f>
        <v>203</v>
      </c>
      <c r="F204" s="13" t="n">
        <f aca="false">calc!$I$204</f>
        <v>-6.51563027806839</v>
      </c>
      <c r="G204" s="7" t="str">
        <f aca="false">INT(ABS(F204)) &amp; ":" &amp;ROUND(60*(ABS(F204)-INT(ABS(F204))),0)</f>
        <v>6:31</v>
      </c>
    </row>
    <row r="205" customFormat="false" ht="12.8" hidden="false" customHeight="false" outlineLevel="0" collapsed="false">
      <c r="C205" s="28" t="n">
        <f aca="false">calc!$D$205</f>
        <v>23</v>
      </c>
      <c r="D205" s="28" t="n">
        <f aca="false">calc!$E$205</f>
        <v>7</v>
      </c>
      <c r="E205" s="7" t="n">
        <f aca="false">calc!$K$205</f>
        <v>204</v>
      </c>
      <c r="F205" s="13" t="n">
        <f aca="false">calc!$I$205</f>
        <v>-6.54587618699361</v>
      </c>
      <c r="G205" s="7" t="str">
        <f aca="false">INT(ABS(F205)) &amp; ":" &amp;ROUND(60*(ABS(F205)-INT(ABS(F205))),0)</f>
        <v>6:33</v>
      </c>
    </row>
    <row r="206" customFormat="false" ht="12.8" hidden="false" customHeight="false" outlineLevel="0" collapsed="false">
      <c r="C206" s="28" t="n">
        <f aca="false">calc!$D$206</f>
        <v>24</v>
      </c>
      <c r="D206" s="28" t="n">
        <f aca="false">calc!$E$206</f>
        <v>7</v>
      </c>
      <c r="E206" s="7" t="n">
        <f aca="false">calc!$K$206</f>
        <v>205</v>
      </c>
      <c r="F206" s="13" t="n">
        <f aca="false">calc!$I$206</f>
        <v>-6.56638465002442</v>
      </c>
      <c r="G206" s="7" t="str">
        <f aca="false">INT(ABS(F206)) &amp; ":" &amp;ROUND(60*(ABS(F206)-INT(ABS(F206))),0)</f>
        <v>6:34</v>
      </c>
    </row>
    <row r="207" customFormat="false" ht="12.8" hidden="false" customHeight="false" outlineLevel="0" collapsed="false">
      <c r="C207" s="28" t="n">
        <f aca="false">calc!$D$207</f>
        <v>25</v>
      </c>
      <c r="D207" s="28" t="n">
        <f aca="false">calc!$E$207</f>
        <v>7</v>
      </c>
      <c r="E207" s="7" t="n">
        <f aca="false">calc!$K$207</f>
        <v>206</v>
      </c>
      <c r="F207" s="13" t="n">
        <f aca="false">calc!$I$207</f>
        <v>-6.57705928301476</v>
      </c>
      <c r="G207" s="7" t="str">
        <f aca="false">INT(ABS(F207)) &amp; ":" &amp;ROUND(60*(ABS(F207)-INT(ABS(F207))),0)</f>
        <v>6:35</v>
      </c>
    </row>
    <row r="208" customFormat="false" ht="12.8" hidden="false" customHeight="false" outlineLevel="0" collapsed="false">
      <c r="C208" s="28" t="n">
        <f aca="false">calc!$D$208</f>
        <v>26</v>
      </c>
      <c r="D208" s="28" t="n">
        <f aca="false">calc!$E$208</f>
        <v>7</v>
      </c>
      <c r="E208" s="7" t="n">
        <f aca="false">calc!$K$208</f>
        <v>207</v>
      </c>
      <c r="F208" s="13" t="n">
        <f aca="false">calc!$I$208</f>
        <v>-6.57781710381101</v>
      </c>
      <c r="G208" s="7" t="str">
        <f aca="false">INT(ABS(F208)) &amp; ":" &amp;ROUND(60*(ABS(F208)-INT(ABS(F208))),0)</f>
        <v>6:35</v>
      </c>
    </row>
    <row r="209" customFormat="false" ht="12.8" hidden="false" customHeight="false" outlineLevel="0" collapsed="false">
      <c r="C209" s="28" t="n">
        <f aca="false">calc!$D$209</f>
        <v>27</v>
      </c>
      <c r="D209" s="28" t="n">
        <f aca="false">calc!$E$209</f>
        <v>7</v>
      </c>
      <c r="E209" s="7" t="n">
        <f aca="false">calc!$K$209</f>
        <v>208</v>
      </c>
      <c r="F209" s="13" t="n">
        <f aca="false">calc!$I$209</f>
        <v>-6.56858848190404</v>
      </c>
      <c r="G209" s="7" t="str">
        <f aca="false">INT(ABS(F209)) &amp; ":" &amp;ROUND(60*(ABS(F209)-INT(ABS(F209))),0)</f>
        <v>6:34</v>
      </c>
    </row>
    <row r="210" customFormat="false" ht="12.8" hidden="false" customHeight="false" outlineLevel="0" collapsed="false">
      <c r="C210" s="28" t="n">
        <f aca="false">calc!$D$210</f>
        <v>28</v>
      </c>
      <c r="D210" s="28" t="n">
        <f aca="false">calc!$E$210</f>
        <v>7</v>
      </c>
      <c r="E210" s="7" t="n">
        <f aca="false">calc!$K$210</f>
        <v>209</v>
      </c>
      <c r="F210" s="13" t="n">
        <f aca="false">calc!$I$210</f>
        <v>-6.54931706699307</v>
      </c>
      <c r="G210" s="7" t="str">
        <f aca="false">INT(ABS(F210)) &amp; ":" &amp;ROUND(60*(ABS(F210)-INT(ABS(F210))),0)</f>
        <v>6:33</v>
      </c>
    </row>
    <row r="211" customFormat="false" ht="12.8" hidden="false" customHeight="false" outlineLevel="0" collapsed="false">
      <c r="C211" s="28" t="n">
        <f aca="false">calc!$D$211</f>
        <v>29</v>
      </c>
      <c r="D211" s="28" t="n">
        <f aca="false">calc!$E$211</f>
        <v>7</v>
      </c>
      <c r="E211" s="7" t="n">
        <f aca="false">calc!$K$211</f>
        <v>210</v>
      </c>
      <c r="F211" s="13" t="n">
        <f aca="false">calc!$I$211</f>
        <v>-6.51995969754438</v>
      </c>
      <c r="G211" s="7" t="str">
        <f aca="false">INT(ABS(F211)) &amp; ":" &amp;ROUND(60*(ABS(F211)-INT(ABS(F211))),0)</f>
        <v>6:31</v>
      </c>
    </row>
    <row r="212" customFormat="false" ht="12.8" hidden="false" customHeight="false" outlineLevel="0" collapsed="false">
      <c r="C212" s="28" t="n">
        <f aca="false">calc!$D$212</f>
        <v>30</v>
      </c>
      <c r="D212" s="28" t="n">
        <f aca="false">calc!$E$212</f>
        <v>7</v>
      </c>
      <c r="E212" s="7" t="n">
        <f aca="false">calc!$K$212</f>
        <v>211</v>
      </c>
      <c r="F212" s="13" t="n">
        <f aca="false">calc!$I$212</f>
        <v>-6.48048629046434</v>
      </c>
      <c r="G212" s="7" t="str">
        <f aca="false">INT(ABS(F212)) &amp; ":" &amp;ROUND(60*(ABS(F212)-INT(ABS(F212))),0)</f>
        <v>6:29</v>
      </c>
    </row>
    <row r="213" customFormat="false" ht="12.8" hidden="false" customHeight="false" outlineLevel="0" collapsed="false">
      <c r="C213" s="28" t="n">
        <f aca="false">calc!$D$213</f>
        <v>31</v>
      </c>
      <c r="D213" s="28" t="n">
        <f aca="false">calc!$E$213</f>
        <v>7</v>
      </c>
      <c r="E213" s="7" t="n">
        <f aca="false">calc!$K$213</f>
        <v>212</v>
      </c>
      <c r="F213" s="13" t="n">
        <f aca="false">calc!$I$213</f>
        <v>-6.43087971302748</v>
      </c>
      <c r="G213" s="7" t="str">
        <f aca="false">INT(ABS(F213)) &amp; ":" &amp;ROUND(60*(ABS(F213)-INT(ABS(F213))),0)</f>
        <v>6:26</v>
      </c>
    </row>
    <row r="214" customFormat="false" ht="12.8" hidden="false" customHeight="false" outlineLevel="0" collapsed="false">
      <c r="C214" s="28" t="n">
        <f aca="false">calc!$D$214</f>
        <v>1</v>
      </c>
      <c r="D214" s="28" t="n">
        <f aca="false">calc!$E$214</f>
        <v>8</v>
      </c>
      <c r="E214" s="7" t="n">
        <f aca="false">calc!$K$214</f>
        <v>213</v>
      </c>
      <c r="F214" s="13" t="n">
        <f aca="false">calc!$I$214</f>
        <v>-6.37113563819332</v>
      </c>
      <c r="G214" s="7" t="str">
        <f aca="false">INT(ABS(F214)) &amp; ":" &amp;ROUND(60*(ABS(F214)-INT(ABS(F214))),0)</f>
        <v>6:22</v>
      </c>
    </row>
    <row r="215" customFormat="false" ht="12.8" hidden="false" customHeight="false" outlineLevel="0" collapsed="false">
      <c r="C215" s="28" t="n">
        <f aca="false">calc!$D$215</f>
        <v>2</v>
      </c>
      <c r="D215" s="28" t="n">
        <f aca="false">calc!$E$215</f>
        <v>8</v>
      </c>
      <c r="E215" s="7" t="n">
        <f aca="false">calc!$K$215</f>
        <v>214</v>
      </c>
      <c r="F215" s="13" t="n">
        <f aca="false">calc!$I$215</f>
        <v>-6.30126238447008</v>
      </c>
      <c r="G215" s="7" t="str">
        <f aca="false">INT(ABS(F215)) &amp; ":" &amp;ROUND(60*(ABS(F215)-INT(ABS(F215))),0)</f>
        <v>6:18</v>
      </c>
    </row>
    <row r="216" customFormat="false" ht="12.8" hidden="false" customHeight="false" outlineLevel="0" collapsed="false">
      <c r="C216" s="28" t="n">
        <f aca="false">calc!$D$216</f>
        <v>3</v>
      </c>
      <c r="D216" s="28" t="n">
        <f aca="false">calc!$E$216</f>
        <v>8</v>
      </c>
      <c r="E216" s="7" t="n">
        <f aca="false">calc!$K$216</f>
        <v>215</v>
      </c>
      <c r="F216" s="13" t="n">
        <f aca="false">calc!$I$216</f>
        <v>-6.2212807414619</v>
      </c>
      <c r="G216" s="7" t="str">
        <f aca="false">INT(ABS(F216)) &amp; ":" &amp;ROUND(60*(ABS(F216)-INT(ABS(F216))),0)</f>
        <v>6:13</v>
      </c>
    </row>
    <row r="217" customFormat="false" ht="12.8" hidden="false" customHeight="false" outlineLevel="0" collapsed="false">
      <c r="C217" s="28" t="n">
        <f aca="false">calc!$D$217</f>
        <v>4</v>
      </c>
      <c r="D217" s="28" t="n">
        <f aca="false">calc!$E$217</f>
        <v>8</v>
      </c>
      <c r="E217" s="7" t="n">
        <f aca="false">calc!$K$217</f>
        <v>216</v>
      </c>
      <c r="F217" s="13" t="n">
        <f aca="false">calc!$I$217</f>
        <v>-6.13122378223682</v>
      </c>
      <c r="G217" s="7" t="str">
        <f aca="false">INT(ABS(F217)) &amp; ":" &amp;ROUND(60*(ABS(F217)-INT(ABS(F217))),0)</f>
        <v>6:8</v>
      </c>
    </row>
    <row r="218" customFormat="false" ht="12.8" hidden="false" customHeight="false" outlineLevel="0" collapsed="false">
      <c r="C218" s="28" t="n">
        <f aca="false">calc!$D$218</f>
        <v>5</v>
      </c>
      <c r="D218" s="28" t="n">
        <f aca="false">calc!$E$218</f>
        <v>8</v>
      </c>
      <c r="E218" s="7" t="n">
        <f aca="false">calc!$K$218</f>
        <v>217</v>
      </c>
      <c r="F218" s="13" t="n">
        <f aca="false">calc!$I$218</f>
        <v>-6.03113666364493</v>
      </c>
      <c r="G218" s="7" t="str">
        <f aca="false">INT(ABS(F218)) &amp; ":" &amp;ROUND(60*(ABS(F218)-INT(ABS(F218))),0)</f>
        <v>6:2</v>
      </c>
    </row>
    <row r="219" customFormat="false" ht="12.8" hidden="false" customHeight="false" outlineLevel="0" collapsed="false">
      <c r="C219" s="28" t="n">
        <f aca="false">calc!$D$219</f>
        <v>6</v>
      </c>
      <c r="D219" s="28" t="n">
        <f aca="false">calc!$E$219</f>
        <v>8</v>
      </c>
      <c r="E219" s="7" t="n">
        <f aca="false">calc!$K$219</f>
        <v>218</v>
      </c>
      <c r="F219" s="13" t="n">
        <f aca="false">calc!$I$219</f>
        <v>-5.92107641567168</v>
      </c>
      <c r="G219" s="7" t="str">
        <f aca="false">INT(ABS(F219)) &amp; ":" &amp;ROUND(60*(ABS(F219)-INT(ABS(F219))),0)</f>
        <v>5:55</v>
      </c>
    </row>
    <row r="220" customFormat="false" ht="12.8" hidden="false" customHeight="false" outlineLevel="0" collapsed="false">
      <c r="C220" s="28" t="n">
        <f aca="false">calc!$D$220</f>
        <v>7</v>
      </c>
      <c r="D220" s="28" t="n">
        <f aca="false">calc!$E$220</f>
        <v>8</v>
      </c>
      <c r="E220" s="7" t="n">
        <f aca="false">calc!$K$220</f>
        <v>219</v>
      </c>
      <c r="F220" s="13" t="n">
        <f aca="false">calc!$I$220</f>
        <v>-5.80111172092472</v>
      </c>
      <c r="G220" s="7" t="str">
        <f aca="false">INT(ABS(F220)) &amp; ":" &amp;ROUND(60*(ABS(F220)-INT(ABS(F220))),0)</f>
        <v>5:48</v>
      </c>
    </row>
    <row r="221" customFormat="false" ht="12.8" hidden="false" customHeight="false" outlineLevel="0" collapsed="false">
      <c r="C221" s="28" t="n">
        <f aca="false">calc!$D$221</f>
        <v>8</v>
      </c>
      <c r="D221" s="28" t="n">
        <f aca="false">calc!$E$221</f>
        <v>8</v>
      </c>
      <c r="E221" s="7" t="n">
        <f aca="false">calc!$K$221</f>
        <v>220</v>
      </c>
      <c r="F221" s="13" t="n">
        <f aca="false">calc!$I$221</f>
        <v>-5.6713226852894</v>
      </c>
      <c r="G221" s="7" t="str">
        <f aca="false">INT(ABS(F221)) &amp; ":" &amp;ROUND(60*(ABS(F221)-INT(ABS(F221))),0)</f>
        <v>5:40</v>
      </c>
    </row>
    <row r="222" customFormat="false" ht="12.8" hidden="false" customHeight="false" outlineLevel="0" collapsed="false">
      <c r="C222" s="28" t="n">
        <f aca="false">calc!$D$222</f>
        <v>9</v>
      </c>
      <c r="D222" s="28" t="n">
        <f aca="false">calc!$E$222</f>
        <v>8</v>
      </c>
      <c r="E222" s="7" t="n">
        <f aca="false">calc!$K$222</f>
        <v>221</v>
      </c>
      <c r="F222" s="13" t="n">
        <f aca="false">calc!$I$222</f>
        <v>-5.53180060077432</v>
      </c>
      <c r="G222" s="7" t="str">
        <f aca="false">INT(ABS(F222)) &amp; ":" &amp;ROUND(60*(ABS(F222)-INT(ABS(F222))),0)</f>
        <v>5:32</v>
      </c>
    </row>
    <row r="223" customFormat="false" ht="12.8" hidden="false" customHeight="false" outlineLevel="0" collapsed="false">
      <c r="C223" s="28" t="n">
        <f aca="false">calc!$D$223</f>
        <v>10</v>
      </c>
      <c r="D223" s="28" t="n">
        <f aca="false">calc!$E$223</f>
        <v>8</v>
      </c>
      <c r="E223" s="7" t="n">
        <f aca="false">calc!$K$223</f>
        <v>222</v>
      </c>
      <c r="F223" s="13" t="n">
        <f aca="false">calc!$I$223</f>
        <v>-5.38264770154137</v>
      </c>
      <c r="G223" s="7" t="str">
        <f aca="false">INT(ABS(F223)) &amp; ":" &amp;ROUND(60*(ABS(F223)-INT(ABS(F223))),0)</f>
        <v>5:23</v>
      </c>
    </row>
    <row r="224" customFormat="false" ht="12.8" hidden="false" customHeight="false" outlineLevel="0" collapsed="false">
      <c r="C224" s="28" t="n">
        <f aca="false">calc!$D$224</f>
        <v>11</v>
      </c>
      <c r="D224" s="28" t="n">
        <f aca="false">calc!$E$224</f>
        <v>8</v>
      </c>
      <c r="E224" s="7" t="n">
        <f aca="false">calc!$K$224</f>
        <v>223</v>
      </c>
      <c r="F224" s="13" t="n">
        <f aca="false">calc!$I$224</f>
        <v>-5.22397691404683</v>
      </c>
      <c r="G224" s="7" t="str">
        <f aca="false">INT(ABS(F224)) &amp; ":" &amp;ROUND(60*(ABS(F224)-INT(ABS(F224))),0)</f>
        <v>5:13</v>
      </c>
    </row>
    <row r="225" customFormat="false" ht="12.8" hidden="false" customHeight="false" outlineLevel="0" collapsed="false">
      <c r="C225" s="28" t="n">
        <f aca="false">calc!$D$225</f>
        <v>12</v>
      </c>
      <c r="D225" s="28" t="n">
        <f aca="false">calc!$E$225</f>
        <v>8</v>
      </c>
      <c r="E225" s="7" t="n">
        <f aca="false">calc!$K$225</f>
        <v>224</v>
      </c>
      <c r="F225" s="13" t="n">
        <f aca="false">calc!$I$225</f>
        <v>-5.05591160221798</v>
      </c>
      <c r="G225" s="7" t="str">
        <f aca="false">INT(ABS(F225)) &amp; ":" &amp;ROUND(60*(ABS(F225)-INT(ABS(F225))),0)</f>
        <v>5:3</v>
      </c>
    </row>
    <row r="226" customFormat="false" ht="12.8" hidden="false" customHeight="false" outlineLevel="0" collapsed="false">
      <c r="C226" s="28" t="n">
        <f aca="false">calc!$D$226</f>
        <v>13</v>
      </c>
      <c r="D226" s="28" t="n">
        <f aca="false">calc!$E$226</f>
        <v>8</v>
      </c>
      <c r="E226" s="7" t="n">
        <f aca="false">calc!$K$226</f>
        <v>225</v>
      </c>
      <c r="F226" s="13" t="n">
        <f aca="false">calc!$I$226</f>
        <v>-4.87858530851804</v>
      </c>
      <c r="G226" s="7" t="str">
        <f aca="false">INT(ABS(F226)) &amp; ":" &amp;ROUND(60*(ABS(F226)-INT(ABS(F226))),0)</f>
        <v>4:53</v>
      </c>
    </row>
    <row r="227" customFormat="false" ht="12.8" hidden="false" customHeight="false" outlineLevel="0" collapsed="false">
      <c r="C227" s="28" t="n">
        <f aca="false">calc!$D$227</f>
        <v>14</v>
      </c>
      <c r="D227" s="28" t="n">
        <f aca="false">calc!$E$227</f>
        <v>8</v>
      </c>
      <c r="E227" s="7" t="n">
        <f aca="false">calc!$K$227</f>
        <v>226</v>
      </c>
      <c r="F227" s="13" t="n">
        <f aca="false">calc!$I$227</f>
        <v>-4.69214149171819</v>
      </c>
      <c r="G227" s="7" t="str">
        <f aca="false">INT(ABS(F227)) &amp; ":" &amp;ROUND(60*(ABS(F227)-INT(ABS(F227))),0)</f>
        <v>4:42</v>
      </c>
    </row>
    <row r="228" customFormat="false" ht="12.8" hidden="false" customHeight="false" outlineLevel="0" collapsed="false">
      <c r="C228" s="28" t="n">
        <f aca="false">calc!$D$228</f>
        <v>15</v>
      </c>
      <c r="D228" s="28" t="n">
        <f aca="false">calc!$E$228</f>
        <v>8</v>
      </c>
      <c r="E228" s="7" t="n">
        <f aca="false">calc!$K$228</f>
        <v>227</v>
      </c>
      <c r="F228" s="13" t="n">
        <f aca="false">calc!$I$228</f>
        <v>-4.49673326215759</v>
      </c>
      <c r="G228" s="7" t="str">
        <f aca="false">INT(ABS(F228)) &amp; ":" &amp;ROUND(60*(ABS(F228)-INT(ABS(F228))),0)</f>
        <v>4:30</v>
      </c>
    </row>
    <row r="229" customFormat="false" ht="12.8" hidden="false" customHeight="false" outlineLevel="0" collapsed="false">
      <c r="C229" s="28" t="n">
        <f aca="false">calc!$D$229</f>
        <v>16</v>
      </c>
      <c r="D229" s="28" t="n">
        <f aca="false">calc!$E$229</f>
        <v>8</v>
      </c>
      <c r="E229" s="7" t="n">
        <f aca="false">calc!$K$229</f>
        <v>228</v>
      </c>
      <c r="F229" s="13" t="n">
        <f aca="false">calc!$I$229</f>
        <v>-4.29252311521509</v>
      </c>
      <c r="G229" s="7" t="str">
        <f aca="false">INT(ABS(F229)) &amp; ":" &amp;ROUND(60*(ABS(F229)-INT(ABS(F229))),0)</f>
        <v>4:18</v>
      </c>
    </row>
    <row r="230" customFormat="false" ht="12.8" hidden="false" customHeight="false" outlineLevel="0" collapsed="false">
      <c r="C230" s="28" t="n">
        <f aca="false">calc!$D$230</f>
        <v>17</v>
      </c>
      <c r="D230" s="28" t="n">
        <f aca="false">calc!$E$230</f>
        <v>8</v>
      </c>
      <c r="E230" s="7" t="n">
        <f aca="false">calc!$K$230</f>
        <v>229</v>
      </c>
      <c r="F230" s="13" t="n">
        <f aca="false">calc!$I$230</f>
        <v>-4.07968266367334</v>
      </c>
      <c r="G230" s="7" t="str">
        <f aca="false">INT(ABS(F230)) &amp; ":" &amp;ROUND(60*(ABS(F230)-INT(ABS(F230))),0)</f>
        <v>4:5</v>
      </c>
    </row>
    <row r="231" customFormat="false" ht="12.8" hidden="false" customHeight="false" outlineLevel="0" collapsed="false">
      <c r="C231" s="28" t="n">
        <f aca="false">calc!$D$231</f>
        <v>18</v>
      </c>
      <c r="D231" s="28" t="n">
        <f aca="false">calc!$E$231</f>
        <v>8</v>
      </c>
      <c r="E231" s="7" t="n">
        <f aca="false">calc!$K$231</f>
        <v>230</v>
      </c>
      <c r="F231" s="13" t="n">
        <f aca="false">calc!$I$231</f>
        <v>-3.85839236961067</v>
      </c>
      <c r="G231" s="7" t="str">
        <f aca="false">INT(ABS(F231)) &amp; ":" &amp;ROUND(60*(ABS(F231)-INT(ABS(F231))),0)</f>
        <v>3:52</v>
      </c>
    </row>
    <row r="232" customFormat="false" ht="12.8" hidden="false" customHeight="false" outlineLevel="0" collapsed="false">
      <c r="C232" s="28" t="n">
        <f aca="false">calc!$D$232</f>
        <v>19</v>
      </c>
      <c r="D232" s="28" t="n">
        <f aca="false">calc!$E$232</f>
        <v>8</v>
      </c>
      <c r="E232" s="7" t="n">
        <f aca="false">calc!$K$232</f>
        <v>231</v>
      </c>
      <c r="F232" s="13" t="n">
        <f aca="false">calc!$I$232</f>
        <v>-3.62884127640677</v>
      </c>
      <c r="G232" s="7" t="str">
        <f aca="false">INT(ABS(F232)) &amp; ":" &amp;ROUND(60*(ABS(F232)-INT(ABS(F232))),0)</f>
        <v>3:38</v>
      </c>
    </row>
    <row r="233" customFormat="false" ht="12.8" hidden="false" customHeight="false" outlineLevel="0" collapsed="false">
      <c r="C233" s="28" t="n">
        <f aca="false">calc!$D$233</f>
        <v>20</v>
      </c>
      <c r="D233" s="28" t="n">
        <f aca="false">calc!$E$233</f>
        <v>8</v>
      </c>
      <c r="E233" s="7" t="n">
        <f aca="false">calc!$K$233</f>
        <v>232</v>
      </c>
      <c r="F233" s="13" t="n">
        <f aca="false">calc!$I$233</f>
        <v>-3.39122674140208</v>
      </c>
      <c r="G233" s="7" t="str">
        <f aca="false">INT(ABS(F233)) &amp; ":" &amp;ROUND(60*(ABS(F233)-INT(ABS(F233))),0)</f>
        <v>3:23</v>
      </c>
    </row>
    <row r="234" customFormat="false" ht="12.8" hidden="false" customHeight="false" outlineLevel="0" collapsed="false">
      <c r="C234" s="28" t="n">
        <f aca="false">calc!$D$234</f>
        <v>21</v>
      </c>
      <c r="D234" s="28" t="n">
        <f aca="false">calc!$E$234</f>
        <v>8</v>
      </c>
      <c r="E234" s="7" t="n">
        <f aca="false">calc!$K$234</f>
        <v>233</v>
      </c>
      <c r="F234" s="13" t="n">
        <f aca="false">calc!$I$234</f>
        <v>-3.14575416970035</v>
      </c>
      <c r="G234" s="7" t="str">
        <f aca="false">INT(ABS(F234)) &amp; ":" &amp;ROUND(60*(ABS(F234)-INT(ABS(F234))),0)</f>
        <v>3:9</v>
      </c>
    </row>
    <row r="235" customFormat="false" ht="12.8" hidden="false" customHeight="false" outlineLevel="0" collapsed="false">
      <c r="C235" s="28" t="n">
        <f aca="false">calc!$D$235</f>
        <v>22</v>
      </c>
      <c r="D235" s="28" t="n">
        <f aca="false">calc!$E$235</f>
        <v>8</v>
      </c>
      <c r="E235" s="7" t="n">
        <f aca="false">calc!$K$235</f>
        <v>234</v>
      </c>
      <c r="F235" s="13" t="n">
        <f aca="false">calc!$I$235</f>
        <v>-2.89263674956601</v>
      </c>
      <c r="G235" s="7" t="str">
        <f aca="false">INT(ABS(F235)) &amp; ":" &amp;ROUND(60*(ABS(F235)-INT(ABS(F235))),0)</f>
        <v>2:54</v>
      </c>
    </row>
    <row r="236" customFormat="false" ht="12.8" hidden="false" customHeight="false" outlineLevel="0" collapsed="false">
      <c r="C236" s="28" t="n">
        <f aca="false">calc!$D$236</f>
        <v>23</v>
      </c>
      <c r="D236" s="28" t="n">
        <f aca="false">calc!$E$236</f>
        <v>8</v>
      </c>
      <c r="E236" s="7" t="n">
        <f aca="false">calc!$K$236</f>
        <v>235</v>
      </c>
      <c r="F236" s="13" t="n">
        <f aca="false">calc!$I$236</f>
        <v>-2.63209518980909</v>
      </c>
      <c r="G236" s="7" t="str">
        <f aca="false">INT(ABS(F236)) &amp; ":" &amp;ROUND(60*(ABS(F236)-INT(ABS(F236))),0)</f>
        <v>2:38</v>
      </c>
    </row>
    <row r="237" customFormat="false" ht="12.8" hidden="false" customHeight="false" outlineLevel="0" collapsed="false">
      <c r="C237" s="28" t="n">
        <f aca="false">calc!$D$237</f>
        <v>24</v>
      </c>
      <c r="D237" s="28" t="n">
        <f aca="false">calc!$E$237</f>
        <v>8</v>
      </c>
      <c r="E237" s="7" t="n">
        <f aca="false">calc!$K$237</f>
        <v>236</v>
      </c>
      <c r="F237" s="13" t="n">
        <f aca="false">calc!$I$237</f>
        <v>-2.36435745951951</v>
      </c>
      <c r="G237" s="7" t="str">
        <f aca="false">INT(ABS(F237)) &amp; ":" &amp;ROUND(60*(ABS(F237)-INT(ABS(F237))),0)</f>
        <v>2:22</v>
      </c>
    </row>
    <row r="238" customFormat="false" ht="12.8" hidden="false" customHeight="false" outlineLevel="0" collapsed="false">
      <c r="C238" s="28" t="n">
        <f aca="false">calc!$D$238</f>
        <v>25</v>
      </c>
      <c r="D238" s="28" t="n">
        <f aca="false">calc!$E$238</f>
        <v>8</v>
      </c>
      <c r="E238" s="7" t="n">
        <f aca="false">calc!$K$238</f>
        <v>237</v>
      </c>
      <c r="F238" s="13" t="n">
        <f aca="false">calc!$I$238</f>
        <v>-2.08965853045891</v>
      </c>
      <c r="G238" s="7" t="str">
        <f aca="false">INT(ABS(F238)) &amp; ":" &amp;ROUND(60*(ABS(F238)-INT(ABS(F238))),0)</f>
        <v>2:5</v>
      </c>
    </row>
    <row r="239" customFormat="false" ht="12.8" hidden="false" customHeight="false" outlineLevel="0" collapsed="false">
      <c r="C239" s="28" t="n">
        <f aca="false">calc!$D$239</f>
        <v>26</v>
      </c>
      <c r="D239" s="28" t="n">
        <f aca="false">calc!$E$239</f>
        <v>8</v>
      </c>
      <c r="E239" s="7" t="n">
        <f aca="false">calc!$K$239</f>
        <v>238</v>
      </c>
      <c r="F239" s="13" t="n">
        <f aca="false">calc!$I$239</f>
        <v>-1.80824012238179</v>
      </c>
      <c r="G239" s="7" t="str">
        <f aca="false">INT(ABS(F239)) &amp; ":" &amp;ROUND(60*(ABS(F239)-INT(ABS(F239))),0)</f>
        <v>1:48</v>
      </c>
    </row>
    <row r="240" customFormat="false" ht="12.8" hidden="false" customHeight="false" outlineLevel="0" collapsed="false">
      <c r="C240" s="28" t="n">
        <f aca="false">calc!$D$240</f>
        <v>27</v>
      </c>
      <c r="D240" s="28" t="n">
        <f aca="false">calc!$E$240</f>
        <v>8</v>
      </c>
      <c r="E240" s="7" t="n">
        <f aca="false">calc!$K$240</f>
        <v>239</v>
      </c>
      <c r="F240" s="13" t="n">
        <f aca="false">calc!$I$240</f>
        <v>-1.52035045150683</v>
      </c>
      <c r="G240" s="7" t="str">
        <f aca="false">INT(ABS(F240)) &amp; ":" &amp;ROUND(60*(ABS(F240)-INT(ABS(F240))),0)</f>
        <v>1:31</v>
      </c>
    </row>
    <row r="241" customFormat="false" ht="12.8" hidden="false" customHeight="false" outlineLevel="0" collapsed="false">
      <c r="C241" s="28" t="n">
        <f aca="false">calc!$D$241</f>
        <v>28</v>
      </c>
      <c r="D241" s="28" t="n">
        <f aca="false">calc!$E$241</f>
        <v>8</v>
      </c>
      <c r="E241" s="7" t="n">
        <f aca="false">calc!$K$241</f>
        <v>240</v>
      </c>
      <c r="F241" s="13" t="n">
        <f aca="false">calc!$I$241</f>
        <v>-1.22624398233791</v>
      </c>
      <c r="G241" s="7" t="str">
        <f aca="false">INT(ABS(F241)) &amp; ":" &amp;ROUND(60*(ABS(F241)-INT(ABS(F241))),0)</f>
        <v>1:14</v>
      </c>
    </row>
    <row r="242" customFormat="false" ht="12.8" hidden="false" customHeight="false" outlineLevel="0" collapsed="false">
      <c r="C242" s="28" t="n">
        <f aca="false">calc!$D$242</f>
        <v>29</v>
      </c>
      <c r="D242" s="28" t="n">
        <f aca="false">calc!$E$242</f>
        <v>8</v>
      </c>
      <c r="E242" s="7" t="n">
        <f aca="false">calc!$K$242</f>
        <v>241</v>
      </c>
      <c r="F242" s="13" t="n">
        <f aca="false">calc!$I$242</f>
        <v>-0.926181182967184</v>
      </c>
      <c r="G242" s="7" t="str">
        <f aca="false">INT(ABS(F242)) &amp; ":" &amp;ROUND(60*(ABS(F242)-INT(ABS(F242))),0)</f>
        <v>0:56</v>
      </c>
    </row>
    <row r="243" customFormat="false" ht="12.8" hidden="false" customHeight="false" outlineLevel="0" collapsed="false">
      <c r="C243" s="28" t="n">
        <f aca="false">calc!$D$243</f>
        <v>30</v>
      </c>
      <c r="D243" s="28" t="n">
        <f aca="false">calc!$E$243</f>
        <v>8</v>
      </c>
      <c r="E243" s="7" t="n">
        <f aca="false">calc!$K$243</f>
        <v>242</v>
      </c>
      <c r="F243" s="13" t="n">
        <f aca="false">calc!$I$243</f>
        <v>-0.620428283987167</v>
      </c>
      <c r="G243" s="7" t="str">
        <f aca="false">INT(ABS(F243)) &amp; ":" &amp;ROUND(60*(ABS(F243)-INT(ABS(F243))),0)</f>
        <v>0:37</v>
      </c>
    </row>
    <row r="244" customFormat="false" ht="12.8" hidden="false" customHeight="false" outlineLevel="0" collapsed="false">
      <c r="C244" s="28" t="n">
        <f aca="false">calc!$D$244</f>
        <v>31</v>
      </c>
      <c r="D244" s="28" t="n">
        <f aca="false">calc!$E$244</f>
        <v>8</v>
      </c>
      <c r="E244" s="7" t="n">
        <f aca="false">calc!$K$244</f>
        <v>243</v>
      </c>
      <c r="F244" s="13" t="n">
        <f aca="false">calc!$I$244</f>
        <v>-0.30925704107608</v>
      </c>
      <c r="G244" s="7" t="str">
        <f aca="false">INT(ABS(F244)) &amp; ":" &amp;ROUND(60*(ABS(F244)-INT(ABS(F244))),0)</f>
        <v>0:19</v>
      </c>
    </row>
    <row r="245" customFormat="false" ht="12.8" hidden="false" customHeight="false" outlineLevel="0" collapsed="false">
      <c r="C245" s="28" t="n">
        <f aca="false">calc!$D$245</f>
        <v>1</v>
      </c>
      <c r="D245" s="28" t="n">
        <f aca="false">calc!$E$245</f>
        <v>9</v>
      </c>
      <c r="E245" s="7" t="n">
        <f aca="false">calc!$K$245</f>
        <v>244</v>
      </c>
      <c r="F245" s="13" t="n">
        <f aca="false">calc!$I$245</f>
        <v>0.00705549870315281</v>
      </c>
      <c r="G245" s="7" t="str">
        <f aca="false">INT(ABS(F245)) &amp; ":" &amp;ROUND(60*(ABS(F245)-INT(ABS(F245))),0)</f>
        <v>0:0</v>
      </c>
    </row>
    <row r="246" customFormat="false" ht="12.8" hidden="false" customHeight="false" outlineLevel="0" collapsed="false">
      <c r="C246" s="28" t="n">
        <f aca="false">calc!$D$246</f>
        <v>2</v>
      </c>
      <c r="D246" s="28" t="n">
        <f aca="false">calc!$E$246</f>
        <v>9</v>
      </c>
      <c r="E246" s="7" t="n">
        <f aca="false">calc!$K$246</f>
        <v>245</v>
      </c>
      <c r="F246" s="13" t="n">
        <f aca="false">calc!$I$246</f>
        <v>0.328227226873082</v>
      </c>
      <c r="G246" s="7" t="str">
        <f aca="false">INT(ABS(F246)) &amp; ":" &amp;ROUND(60*(ABS(F246)-INT(ABS(F246))),0)</f>
        <v>0:20</v>
      </c>
    </row>
    <row r="247" customFormat="false" ht="12.8" hidden="false" customHeight="false" outlineLevel="0" collapsed="false">
      <c r="C247" s="28" t="n">
        <f aca="false">calc!$D$247</f>
        <v>3</v>
      </c>
      <c r="D247" s="28" t="n">
        <f aca="false">calc!$E$247</f>
        <v>9</v>
      </c>
      <c r="E247" s="7" t="n">
        <f aca="false">calc!$K$247</f>
        <v>246</v>
      </c>
      <c r="F247" s="13" t="n">
        <f aca="false">calc!$I$247</f>
        <v>0.653971199816397</v>
      </c>
      <c r="G247" s="7" t="str">
        <f aca="false">INT(ABS(F247)) &amp; ":" &amp;ROUND(60*(ABS(F247)-INT(ABS(F247))),0)</f>
        <v>0:39</v>
      </c>
    </row>
    <row r="248" customFormat="false" ht="12.8" hidden="false" customHeight="false" outlineLevel="0" collapsed="false">
      <c r="C248" s="28" t="n">
        <f aca="false">calc!$D$248</f>
        <v>4</v>
      </c>
      <c r="D248" s="28" t="n">
        <f aca="false">calc!$E$248</f>
        <v>9</v>
      </c>
      <c r="E248" s="7" t="n">
        <f aca="false">calc!$K$248</f>
        <v>247</v>
      </c>
      <c r="F248" s="13" t="n">
        <f aca="false">calc!$I$248</f>
        <v>0.983995861409085</v>
      </c>
      <c r="G248" s="7" t="str">
        <f aca="false">INT(ABS(F248)) &amp; ":" &amp;ROUND(60*(ABS(F248)-INT(ABS(F248))),0)</f>
        <v>0:59</v>
      </c>
    </row>
    <row r="249" customFormat="false" ht="12.8" hidden="false" customHeight="false" outlineLevel="0" collapsed="false">
      <c r="C249" s="28" t="n">
        <f aca="false">calc!$D$249</f>
        <v>5</v>
      </c>
      <c r="D249" s="28" t="n">
        <f aca="false">calc!$E$249</f>
        <v>9</v>
      </c>
      <c r="E249" s="7" t="n">
        <f aca="false">calc!$K$249</f>
        <v>248</v>
      </c>
      <c r="F249" s="13" t="n">
        <f aca="false">calc!$I$249</f>
        <v>1.31800526208212</v>
      </c>
      <c r="G249" s="7" t="str">
        <f aca="false">INT(ABS(F249)) &amp; ":" &amp;ROUND(60*(ABS(F249)-INT(ABS(F249))),0)</f>
        <v>1:19</v>
      </c>
    </row>
    <row r="250" customFormat="false" ht="12.8" hidden="false" customHeight="false" outlineLevel="0" collapsed="false">
      <c r="C250" s="28" t="n">
        <f aca="false">calc!$D$250</f>
        <v>6</v>
      </c>
      <c r="D250" s="28" t="n">
        <f aca="false">calc!$E$250</f>
        <v>9</v>
      </c>
      <c r="E250" s="7" t="n">
        <f aca="false">calc!$K$250</f>
        <v>249</v>
      </c>
      <c r="F250" s="13" t="n">
        <f aca="false">calc!$I$250</f>
        <v>1.65569927444551</v>
      </c>
      <c r="G250" s="7" t="str">
        <f aca="false">INT(ABS(F250)) &amp; ":" &amp;ROUND(60*(ABS(F250)-INT(ABS(F250))),0)</f>
        <v>1:39</v>
      </c>
    </row>
    <row r="251" customFormat="false" ht="12.8" hidden="false" customHeight="false" outlineLevel="0" collapsed="false">
      <c r="C251" s="28" t="n">
        <f aca="false">calc!$D$251</f>
        <v>7</v>
      </c>
      <c r="D251" s="28" t="n">
        <f aca="false">calc!$E$251</f>
        <v>9</v>
      </c>
      <c r="E251" s="7" t="n">
        <f aca="false">calc!$K$251</f>
        <v>250</v>
      </c>
      <c r="F251" s="13" t="n">
        <f aca="false">calc!$I$251</f>
        <v>1.99677380558376</v>
      </c>
      <c r="G251" s="7" t="str">
        <f aca="false">INT(ABS(F251)) &amp; ":" &amp;ROUND(60*(ABS(F251)-INT(ABS(F251))),0)</f>
        <v>1:60</v>
      </c>
    </row>
    <row r="252" customFormat="false" ht="12.8" hidden="false" customHeight="false" outlineLevel="0" collapsed="false">
      <c r="C252" s="28" t="n">
        <f aca="false">calc!$D$252</f>
        <v>8</v>
      </c>
      <c r="D252" s="28" t="n">
        <f aca="false">calc!$E$252</f>
        <v>9</v>
      </c>
      <c r="E252" s="7" t="n">
        <f aca="false">calc!$K$252</f>
        <v>251</v>
      </c>
      <c r="F252" s="13" t="n">
        <f aca="false">calc!$I$252</f>
        <v>2.34092100621012</v>
      </c>
      <c r="G252" s="7" t="str">
        <f aca="false">INT(ABS(F252)) &amp; ":" &amp;ROUND(60*(ABS(F252)-INT(ABS(F252))),0)</f>
        <v>2:20</v>
      </c>
    </row>
    <row r="253" customFormat="false" ht="12.8" hidden="false" customHeight="false" outlineLevel="0" collapsed="false">
      <c r="C253" s="28" t="n">
        <f aca="false">calc!$D$253</f>
        <v>9</v>
      </c>
      <c r="D253" s="28" t="n">
        <f aca="false">calc!$E$253</f>
        <v>9</v>
      </c>
      <c r="E253" s="7" t="n">
        <f aca="false">calc!$K$253</f>
        <v>252</v>
      </c>
      <c r="F253" s="13" t="n">
        <f aca="false">calc!$I$253</f>
        <v>2.68782947684929</v>
      </c>
      <c r="G253" s="7" t="str">
        <f aca="false">INT(ABS(F253)) &amp; ":" &amp;ROUND(60*(ABS(F253)-INT(ABS(F253))),0)</f>
        <v>2:41</v>
      </c>
    </row>
    <row r="254" customFormat="false" ht="12.8" hidden="false" customHeight="false" outlineLevel="0" collapsed="false">
      <c r="C254" s="28" t="n">
        <f aca="false">calc!$D$254</f>
        <v>10</v>
      </c>
      <c r="D254" s="28" t="n">
        <f aca="false">calc!$E$254</f>
        <v>9</v>
      </c>
      <c r="E254" s="7" t="n">
        <f aca="false">calc!$K$254</f>
        <v>253</v>
      </c>
      <c r="F254" s="13" t="n">
        <f aca="false">calc!$I$254</f>
        <v>3.03718447125163</v>
      </c>
      <c r="G254" s="7" t="str">
        <f aca="false">INT(ABS(F254)) &amp; ":" &amp;ROUND(60*(ABS(F254)-INT(ABS(F254))),0)</f>
        <v>3:2</v>
      </c>
    </row>
    <row r="255" customFormat="false" ht="12.8" hidden="false" customHeight="false" outlineLevel="0" collapsed="false">
      <c r="C255" s="28" t="n">
        <f aca="false">calc!$D$255</f>
        <v>11</v>
      </c>
      <c r="D255" s="28" t="n">
        <f aca="false">calc!$E$255</f>
        <v>9</v>
      </c>
      <c r="E255" s="7" t="n">
        <f aca="false">calc!$K$255</f>
        <v>254</v>
      </c>
      <c r="F255" s="13" t="n">
        <f aca="false">calc!$I$255</f>
        <v>3.38866809728074</v>
      </c>
      <c r="G255" s="7" t="str">
        <f aca="false">INT(ABS(F255)) &amp; ":" &amp;ROUND(60*(ABS(F255)-INT(ABS(F255))),0)</f>
        <v>3:23</v>
      </c>
    </row>
    <row r="256" customFormat="false" ht="12.8" hidden="false" customHeight="false" outlineLevel="0" collapsed="false">
      <c r="C256" s="28" t="n">
        <f aca="false">calc!$D$256</f>
        <v>12</v>
      </c>
      <c r="D256" s="28" t="n">
        <f aca="false">calc!$E$256</f>
        <v>9</v>
      </c>
      <c r="E256" s="7" t="n">
        <f aca="false">calc!$K$256</f>
        <v>255</v>
      </c>
      <c r="F256" s="13" t="n">
        <f aca="false">calc!$I$256</f>
        <v>3.74195951550746</v>
      </c>
      <c r="G256" s="7" t="str">
        <f aca="false">INT(ABS(F256)) &amp; ":" &amp;ROUND(60*(ABS(F256)-INT(ABS(F256))),0)</f>
        <v>3:45</v>
      </c>
    </row>
    <row r="257" customFormat="false" ht="12.8" hidden="false" customHeight="false" outlineLevel="0" collapsed="false">
      <c r="C257" s="28" t="n">
        <f aca="false">calc!$D$257</f>
        <v>13</v>
      </c>
      <c r="D257" s="28" t="n">
        <f aca="false">calc!$E$257</f>
        <v>9</v>
      </c>
      <c r="E257" s="7" t="n">
        <f aca="false">calc!$K$257</f>
        <v>256</v>
      </c>
      <c r="F257" s="13" t="n">
        <f aca="false">calc!$I$257</f>
        <v>4.09673513577957</v>
      </c>
      <c r="G257" s="7" t="str">
        <f aca="false">INT(ABS(F257)) &amp; ":" &amp;ROUND(60*(ABS(F257)-INT(ABS(F257))),0)</f>
        <v>4:6</v>
      </c>
    </row>
    <row r="258" customFormat="false" ht="12.8" hidden="false" customHeight="false" outlineLevel="0" collapsed="false">
      <c r="C258" s="28" t="n">
        <f aca="false">calc!$D$258</f>
        <v>14</v>
      </c>
      <c r="D258" s="28" t="n">
        <f aca="false">calc!$E$258</f>
        <v>9</v>
      </c>
      <c r="E258" s="7" t="n">
        <f aca="false">calc!$K$258</f>
        <v>257</v>
      </c>
      <c r="F258" s="13" t="n">
        <f aca="false">calc!$I$258</f>
        <v>4.4526688120493</v>
      </c>
      <c r="G258" s="7" t="str">
        <f aca="false">INT(ABS(F258)) &amp; ":" &amp;ROUND(60*(ABS(F258)-INT(ABS(F258))),0)</f>
        <v>4:27</v>
      </c>
    </row>
    <row r="259" customFormat="false" ht="12.8" hidden="false" customHeight="false" outlineLevel="0" collapsed="false">
      <c r="C259" s="28" t="n">
        <f aca="false">calc!$D$259</f>
        <v>15</v>
      </c>
      <c r="D259" s="28" t="n">
        <f aca="false">calc!$E$259</f>
        <v>9</v>
      </c>
      <c r="E259" s="7" t="n">
        <f aca="false">calc!$K$259</f>
        <v>258</v>
      </c>
      <c r="F259" s="13" t="n">
        <f aca="false">calc!$I$259</f>
        <v>4.80943203575453</v>
      </c>
      <c r="G259" s="7" t="str">
        <f aca="false">INT(ABS(F259)) &amp; ":" &amp;ROUND(60*(ABS(F259)-INT(ABS(F259))),0)</f>
        <v>4:49</v>
      </c>
    </row>
    <row r="260" customFormat="false" ht="12.8" hidden="false" customHeight="false" outlineLevel="0" collapsed="false">
      <c r="C260" s="28" t="n">
        <f aca="false">calc!$D$260</f>
        <v>16</v>
      </c>
      <c r="D260" s="28" t="n">
        <f aca="false">calc!$E$260</f>
        <v>9</v>
      </c>
      <c r="E260" s="7" t="n">
        <f aca="false">calc!$K$260</f>
        <v>259</v>
      </c>
      <c r="F260" s="13" t="n">
        <f aca="false">calc!$I$260</f>
        <v>5.16669412806709</v>
      </c>
      <c r="G260" s="7" t="str">
        <f aca="false">INT(ABS(F260)) &amp; ":" &amp;ROUND(60*(ABS(F260)-INT(ABS(F260))),0)</f>
        <v>5:10</v>
      </c>
    </row>
    <row r="261" customFormat="false" ht="12.8" hidden="false" customHeight="false" outlineLevel="0" collapsed="false">
      <c r="C261" s="28" t="n">
        <f aca="false">calc!$D$261</f>
        <v>17</v>
      </c>
      <c r="D261" s="28" t="n">
        <f aca="false">calc!$E$261</f>
        <v>9</v>
      </c>
      <c r="E261" s="7" t="n">
        <f aca="false">calc!$K$261</f>
        <v>260</v>
      </c>
      <c r="F261" s="13" t="n">
        <f aca="false">calc!$I$261</f>
        <v>5.52412243133256</v>
      </c>
      <c r="G261" s="7" t="str">
        <f aca="false">INT(ABS(F261)) &amp; ":" &amp;ROUND(60*(ABS(F261)-INT(ABS(F261))),0)</f>
        <v>5:31</v>
      </c>
    </row>
    <row r="262" customFormat="false" ht="12.8" hidden="false" customHeight="false" outlineLevel="0" collapsed="false">
      <c r="C262" s="28" t="n">
        <f aca="false">calc!$D$262</f>
        <v>18</v>
      </c>
      <c r="D262" s="28" t="n">
        <f aca="false">calc!$E$262</f>
        <v>9</v>
      </c>
      <c r="E262" s="7" t="n">
        <f aca="false">calc!$K$262</f>
        <v>261</v>
      </c>
      <c r="F262" s="13" t="n">
        <f aca="false">calc!$I$262</f>
        <v>5.8813825000384</v>
      </c>
      <c r="G262" s="7" t="str">
        <f aca="false">INT(ABS(F262)) &amp; ":" &amp;ROUND(60*(ABS(F262)-INT(ABS(F262))),0)</f>
        <v>5:53</v>
      </c>
    </row>
    <row r="263" customFormat="false" ht="12.8" hidden="false" customHeight="false" outlineLevel="0" collapsed="false">
      <c r="C263" s="28" t="n">
        <f aca="false">calc!$D$263</f>
        <v>19</v>
      </c>
      <c r="D263" s="28" t="n">
        <f aca="false">calc!$E$263</f>
        <v>9</v>
      </c>
      <c r="E263" s="7" t="n">
        <f aca="false">calc!$K$263</f>
        <v>262</v>
      </c>
      <c r="F263" s="13" t="n">
        <f aca="false">calc!$I$263</f>
        <v>6.23813829166966</v>
      </c>
      <c r="G263" s="7" t="str">
        <f aca="false">INT(ABS(F263)) &amp; ":" &amp;ROUND(60*(ABS(F263)-INT(ABS(F263))),0)</f>
        <v>6:14</v>
      </c>
    </row>
    <row r="264" customFormat="false" ht="12.8" hidden="false" customHeight="false" outlineLevel="0" collapsed="false">
      <c r="C264" s="28" t="n">
        <f aca="false">calc!$D$264</f>
        <v>20</v>
      </c>
      <c r="D264" s="28" t="n">
        <f aca="false">calc!$E$264</f>
        <v>9</v>
      </c>
      <c r="E264" s="7" t="n">
        <f aca="false">calc!$K$264</f>
        <v>263</v>
      </c>
      <c r="F264" s="13" t="n">
        <f aca="false">calc!$I$264</f>
        <v>6.59405235779093</v>
      </c>
      <c r="G264" s="7" t="str">
        <f aca="false">INT(ABS(F264)) &amp; ":" &amp;ROUND(60*(ABS(F264)-INT(ABS(F264))),0)</f>
        <v>6:36</v>
      </c>
    </row>
    <row r="265" customFormat="false" ht="12.8" hidden="false" customHeight="false" outlineLevel="0" collapsed="false">
      <c r="C265" s="28" t="n">
        <f aca="false">calc!$D$265</f>
        <v>21</v>
      </c>
      <c r="D265" s="28" t="n">
        <f aca="false">calc!$E$265</f>
        <v>9</v>
      </c>
      <c r="E265" s="7" t="n">
        <f aca="false">calc!$K$265</f>
        <v>264</v>
      </c>
      <c r="F265" s="13" t="n">
        <f aca="false">calc!$I$265</f>
        <v>6.94878603574625</v>
      </c>
      <c r="G265" s="7" t="str">
        <f aca="false">INT(ABS(F265)) &amp; ":" &amp;ROUND(60*(ABS(F265)-INT(ABS(F265))),0)</f>
        <v>6:57</v>
      </c>
    </row>
    <row r="266" customFormat="false" ht="12.8" hidden="false" customHeight="false" outlineLevel="0" collapsed="false">
      <c r="C266" s="28" t="n">
        <f aca="false">calc!$D$266</f>
        <v>22</v>
      </c>
      <c r="D266" s="28" t="n">
        <f aca="false">calc!$E$266</f>
        <v>9</v>
      </c>
      <c r="E266" s="7" t="n">
        <f aca="false">calc!$K$266</f>
        <v>265</v>
      </c>
      <c r="F266" s="13" t="n">
        <f aca="false">calc!$I$266</f>
        <v>7.30199964135193</v>
      </c>
      <c r="G266" s="7" t="str">
        <f aca="false">INT(ABS(F266)) &amp; ":" &amp;ROUND(60*(ABS(F266)-INT(ABS(F266))),0)</f>
        <v>7:18</v>
      </c>
    </row>
    <row r="267" customFormat="false" ht="12.8" hidden="false" customHeight="false" outlineLevel="0" collapsed="false">
      <c r="C267" s="28" t="n">
        <f aca="false">calc!$D$267</f>
        <v>23</v>
      </c>
      <c r="D267" s="28" t="n">
        <f aca="false">calc!$E$267</f>
        <v>9</v>
      </c>
      <c r="E267" s="7" t="n">
        <f aca="false">calc!$K$267</f>
        <v>266</v>
      </c>
      <c r="F267" s="13" t="n">
        <f aca="false">calc!$I$267</f>
        <v>7.6533526629637</v>
      </c>
      <c r="G267" s="7" t="str">
        <f aca="false">INT(ABS(F267)) &amp; ":" &amp;ROUND(60*(ABS(F267)-INT(ABS(F267))),0)</f>
        <v>7:39</v>
      </c>
    </row>
    <row r="268" customFormat="false" ht="12.8" hidden="false" customHeight="false" outlineLevel="0" collapsed="false">
      <c r="C268" s="28" t="n">
        <f aca="false">calc!$D$268</f>
        <v>24</v>
      </c>
      <c r="D268" s="28" t="n">
        <f aca="false">calc!$E$268</f>
        <v>9</v>
      </c>
      <c r="E268" s="7" t="n">
        <f aca="false">calc!$K$268</f>
        <v>267</v>
      </c>
      <c r="F268" s="13" t="n">
        <f aca="false">calc!$I$268</f>
        <v>8.00250395725038</v>
      </c>
      <c r="G268" s="7" t="str">
        <f aca="false">INT(ABS(F268)) &amp; ":" &amp;ROUND(60*(ABS(F268)-INT(ABS(F268))),0)</f>
        <v>8:0</v>
      </c>
    </row>
    <row r="269" customFormat="false" ht="12.8" hidden="false" customHeight="false" outlineLevel="0" collapsed="false">
      <c r="C269" s="28" t="n">
        <f aca="false">calc!$D$269</f>
        <v>25</v>
      </c>
      <c r="D269" s="28" t="n">
        <f aca="false">calc!$E$269</f>
        <v>9</v>
      </c>
      <c r="E269" s="7" t="n">
        <f aca="false">calc!$K$269</f>
        <v>268</v>
      </c>
      <c r="F269" s="13" t="n">
        <f aca="false">calc!$I$269</f>
        <v>8.34911194723736</v>
      </c>
      <c r="G269" s="7" t="str">
        <f aca="false">INT(ABS(F269)) &amp; ":" &amp;ROUND(60*(ABS(F269)-INT(ABS(F269))),0)</f>
        <v>8:21</v>
      </c>
    </row>
    <row r="270" customFormat="false" ht="12.8" hidden="false" customHeight="false" outlineLevel="0" collapsed="false">
      <c r="C270" s="28" t="n">
        <f aca="false">calc!$D$270</f>
        <v>26</v>
      </c>
      <c r="D270" s="28" t="n">
        <f aca="false">calc!$E$270</f>
        <v>9</v>
      </c>
      <c r="E270" s="7" t="n">
        <f aca="false">calc!$K$270</f>
        <v>269</v>
      </c>
      <c r="F270" s="13" t="n">
        <f aca="false">calc!$I$270</f>
        <v>8.69283482280434</v>
      </c>
      <c r="G270" s="7" t="str">
        <f aca="false">INT(ABS(F270)) &amp; ":" &amp;ROUND(60*(ABS(F270)-INT(ABS(F270))),0)</f>
        <v>8:42</v>
      </c>
    </row>
    <row r="271" customFormat="false" ht="12.8" hidden="false" customHeight="false" outlineLevel="0" collapsed="false">
      <c r="C271" s="28" t="n">
        <f aca="false">calc!$D$271</f>
        <v>27</v>
      </c>
      <c r="D271" s="28" t="n">
        <f aca="false">calc!$E$271</f>
        <v>9</v>
      </c>
      <c r="E271" s="7" t="n">
        <f aca="false">calc!$K$271</f>
        <v>270</v>
      </c>
      <c r="F271" s="13" t="n">
        <f aca="false">calc!$I$271</f>
        <v>9.03333074419743</v>
      </c>
      <c r="G271" s="7" t="str">
        <f aca="false">INT(ABS(F271)) &amp; ":" &amp;ROUND(60*(ABS(F271)-INT(ABS(F271))),0)</f>
        <v>9:2</v>
      </c>
    </row>
    <row r="272" customFormat="false" ht="12.8" hidden="false" customHeight="false" outlineLevel="0" collapsed="false">
      <c r="C272" s="28" t="n">
        <f aca="false">calc!$D$272</f>
        <v>28</v>
      </c>
      <c r="D272" s="28" t="n">
        <f aca="false">calc!$E$272</f>
        <v>9</v>
      </c>
      <c r="E272" s="7" t="n">
        <f aca="false">calc!$K$272</f>
        <v>271</v>
      </c>
      <c r="F272" s="13" t="n">
        <f aca="false">calc!$I$272</f>
        <v>9.37025804889879</v>
      </c>
      <c r="G272" s="7" t="str">
        <f aca="false">INT(ABS(F272)) &amp; ":" &amp;ROUND(60*(ABS(F272)-INT(ABS(F272))),0)</f>
        <v>9:22</v>
      </c>
    </row>
    <row r="273" customFormat="false" ht="12.8" hidden="false" customHeight="false" outlineLevel="0" collapsed="false">
      <c r="C273" s="28" t="n">
        <f aca="false">calc!$D$273</f>
        <v>29</v>
      </c>
      <c r="D273" s="28" t="n">
        <f aca="false">calc!$E$273</f>
        <v>9</v>
      </c>
      <c r="E273" s="7" t="n">
        <f aca="false">calc!$K$273</f>
        <v>272</v>
      </c>
      <c r="F273" s="13" t="n">
        <f aca="false">calc!$I$273</f>
        <v>9.70327546225417</v>
      </c>
      <c r="G273" s="7" t="str">
        <f aca="false">INT(ABS(F273)) &amp; ":" &amp;ROUND(60*(ABS(F273)-INT(ABS(F273))),0)</f>
        <v>9:42</v>
      </c>
    </row>
    <row r="274" customFormat="false" ht="12.8" hidden="false" customHeight="false" outlineLevel="0" collapsed="false">
      <c r="C274" s="28" t="n">
        <f aca="false">calc!$D$274</f>
        <v>30</v>
      </c>
      <c r="D274" s="28" t="n">
        <f aca="false">calc!$E$274</f>
        <v>9</v>
      </c>
      <c r="E274" s="7" t="n">
        <f aca="false">calc!$K$274</f>
        <v>273</v>
      </c>
      <c r="F274" s="13" t="n">
        <f aca="false">calc!$I$274</f>
        <v>10.0320423122936</v>
      </c>
      <c r="G274" s="7" t="str">
        <f aca="false">INT(ABS(F274)) &amp; ":" &amp;ROUND(60*(ABS(F274)-INT(ABS(F274))),0)</f>
        <v>10:2</v>
      </c>
    </row>
    <row r="275" customFormat="false" ht="12.8" hidden="false" customHeight="false" outlineLevel="0" collapsed="false">
      <c r="C275" s="28" t="n">
        <f aca="false">calc!$D$275</f>
        <v>1</v>
      </c>
      <c r="D275" s="28" t="n">
        <f aca="false">calc!$E$275</f>
        <v>10</v>
      </c>
      <c r="E275" s="7" t="n">
        <f aca="false">calc!$K$275</f>
        <v>274</v>
      </c>
      <c r="F275" s="13" t="n">
        <f aca="false">calc!$I$275</f>
        <v>10.3562187491094</v>
      </c>
      <c r="G275" s="7" t="str">
        <f aca="false">INT(ABS(F275)) &amp; ":" &amp;ROUND(60*(ABS(F275)-INT(ABS(F275))),0)</f>
        <v>10:21</v>
      </c>
    </row>
    <row r="276" customFormat="false" ht="12.8" hidden="false" customHeight="false" outlineLevel="0" collapsed="false">
      <c r="C276" s="28" t="n">
        <f aca="false">calc!$D$276</f>
        <v>2</v>
      </c>
      <c r="D276" s="28" t="n">
        <f aca="false">calc!$E$276</f>
        <v>10</v>
      </c>
      <c r="E276" s="7" t="n">
        <f aca="false">calc!$K$276</f>
        <v>275</v>
      </c>
      <c r="F276" s="13" t="n">
        <f aca="false">calc!$I$276</f>
        <v>10.6754659692106</v>
      </c>
      <c r="G276" s="7" t="str">
        <f aca="false">INT(ABS(F276)) &amp; ":" &amp;ROUND(60*(ABS(F276)-INT(ABS(F276))),0)</f>
        <v>10:41</v>
      </c>
    </row>
    <row r="277" customFormat="false" ht="12.8" hidden="false" customHeight="false" outlineLevel="0" collapsed="false">
      <c r="C277" s="28" t="n">
        <f aca="false">calc!$D$277</f>
        <v>3</v>
      </c>
      <c r="D277" s="28" t="n">
        <f aca="false">calc!$E$277</f>
        <v>10</v>
      </c>
      <c r="E277" s="7" t="n">
        <f aca="false">calc!$K$277</f>
        <v>276</v>
      </c>
      <c r="F277" s="13" t="n">
        <f aca="false">calc!$I$277</f>
        <v>10.9894464452437</v>
      </c>
      <c r="G277" s="7" t="str">
        <f aca="false">INT(ABS(F277)) &amp; ":" &amp;ROUND(60*(ABS(F277)-INT(ABS(F277))),0)</f>
        <v>10:59</v>
      </c>
    </row>
    <row r="278" customFormat="false" ht="12.8" hidden="false" customHeight="false" outlineLevel="0" collapsed="false">
      <c r="C278" s="28" t="n">
        <f aca="false">calc!$D$278</f>
        <v>4</v>
      </c>
      <c r="D278" s="28" t="n">
        <f aca="false">calc!$E$278</f>
        <v>10</v>
      </c>
      <c r="E278" s="7" t="n">
        <f aca="false">calc!$K$278</f>
        <v>277</v>
      </c>
      <c r="F278" s="13" t="n">
        <f aca="false">calc!$I$278</f>
        <v>11.2978241614541</v>
      </c>
      <c r="G278" s="7" t="str">
        <f aca="false">INT(ABS(F278)) &amp; ":" &amp;ROUND(60*(ABS(F278)-INT(ABS(F278))),0)</f>
        <v>11:18</v>
      </c>
    </row>
    <row r="279" customFormat="false" ht="12.8" hidden="false" customHeight="false" outlineLevel="0" collapsed="false">
      <c r="C279" s="28" t="n">
        <f aca="false">calc!$D$279</f>
        <v>5</v>
      </c>
      <c r="D279" s="28" t="n">
        <f aca="false">calc!$E$279</f>
        <v>10</v>
      </c>
      <c r="E279" s="7" t="n">
        <f aca="false">calc!$K$279</f>
        <v>278</v>
      </c>
      <c r="F279" s="13" t="n">
        <f aca="false">calc!$I$279</f>
        <v>11.6002648552731</v>
      </c>
      <c r="G279" s="7" t="str">
        <f aca="false">INT(ABS(F279)) &amp; ":" &amp;ROUND(60*(ABS(F279)-INT(ABS(F279))),0)</f>
        <v>11:36</v>
      </c>
    </row>
    <row r="280" customFormat="false" ht="12.8" hidden="false" customHeight="false" outlineLevel="0" collapsed="false">
      <c r="C280" s="28" t="n">
        <f aca="false">calc!$D$280</f>
        <v>6</v>
      </c>
      <c r="D280" s="28" t="n">
        <f aca="false">calc!$E$280</f>
        <v>10</v>
      </c>
      <c r="E280" s="7" t="n">
        <f aca="false">calc!$K$280</f>
        <v>279</v>
      </c>
      <c r="F280" s="13" t="n">
        <f aca="false">calc!$I$280</f>
        <v>11.8964362653819</v>
      </c>
      <c r="G280" s="7" t="str">
        <f aca="false">INT(ABS(F280)) &amp; ":" &amp;ROUND(60*(ABS(F280)-INT(ABS(F280))),0)</f>
        <v>11:54</v>
      </c>
    </row>
    <row r="281" customFormat="false" ht="12.8" hidden="false" customHeight="false" outlineLevel="0" collapsed="false">
      <c r="C281" s="28" t="n">
        <f aca="false">calc!$D$281</f>
        <v>7</v>
      </c>
      <c r="D281" s="28" t="n">
        <f aca="false">calc!$E$281</f>
        <v>10</v>
      </c>
      <c r="E281" s="7" t="n">
        <f aca="false">calc!$K$281</f>
        <v>280</v>
      </c>
      <c r="F281" s="13" t="n">
        <f aca="false">calc!$I$281</f>
        <v>12.1860083866244</v>
      </c>
      <c r="G281" s="7" t="str">
        <f aca="false">INT(ABS(F281)) &amp; ":" &amp;ROUND(60*(ABS(F281)-INT(ABS(F281))),0)</f>
        <v>12:11</v>
      </c>
    </row>
    <row r="282" customFormat="false" ht="12.8" hidden="false" customHeight="false" outlineLevel="0" collapsed="false">
      <c r="C282" s="28" t="n">
        <f aca="false">calc!$D$282</f>
        <v>8</v>
      </c>
      <c r="D282" s="28" t="n">
        <f aca="false">calc!$E$282</f>
        <v>10</v>
      </c>
      <c r="E282" s="7" t="n">
        <f aca="false">calc!$K$282</f>
        <v>281</v>
      </c>
      <c r="F282" s="13" t="n">
        <f aca="false">calc!$I$282</f>
        <v>12.4686537320794</v>
      </c>
      <c r="G282" s="7" t="str">
        <f aca="false">INT(ABS(F282)) &amp; ":" &amp;ROUND(60*(ABS(F282)-INT(ABS(F282))),0)</f>
        <v>12:28</v>
      </c>
    </row>
    <row r="283" customFormat="false" ht="12.8" hidden="false" customHeight="false" outlineLevel="0" collapsed="false">
      <c r="C283" s="28" t="n">
        <f aca="false">calc!$D$283</f>
        <v>9</v>
      </c>
      <c r="D283" s="28" t="n">
        <f aca="false">calc!$E$283</f>
        <v>10</v>
      </c>
      <c r="E283" s="7" t="n">
        <f aca="false">calc!$K$283</f>
        <v>282</v>
      </c>
      <c r="F283" s="13" t="n">
        <f aca="false">calc!$I$283</f>
        <v>12.7440476026361</v>
      </c>
      <c r="G283" s="7" t="str">
        <f aca="false">INT(ABS(F283)) &amp; ":" &amp;ROUND(60*(ABS(F283)-INT(ABS(F283))),0)</f>
        <v>12:45</v>
      </c>
    </row>
    <row r="284" customFormat="false" ht="12.8" hidden="false" customHeight="false" outlineLevel="0" collapsed="false">
      <c r="C284" s="28" t="n">
        <f aca="false">calc!$D$284</f>
        <v>10</v>
      </c>
      <c r="D284" s="28" t="n">
        <f aca="false">calc!$E$284</f>
        <v>10</v>
      </c>
      <c r="E284" s="7" t="n">
        <f aca="false">calc!$K$284</f>
        <v>283</v>
      </c>
      <c r="F284" s="13" t="n">
        <f aca="false">calc!$I$284</f>
        <v>13.0118683643543</v>
      </c>
      <c r="G284" s="7" t="str">
        <f aca="false">INT(ABS(F284)) &amp; ":" &amp;ROUND(60*(ABS(F284)-INT(ABS(F284))),0)</f>
        <v>13:1</v>
      </c>
    </row>
    <row r="285" customFormat="false" ht="12.8" hidden="false" customHeight="false" outlineLevel="0" collapsed="false">
      <c r="C285" s="28" t="n">
        <f aca="false">calc!$D$285</f>
        <v>11</v>
      </c>
      <c r="D285" s="28" t="n">
        <f aca="false">calc!$E$285</f>
        <v>10</v>
      </c>
      <c r="E285" s="7" t="n">
        <f aca="false">calc!$K$285</f>
        <v>284</v>
      </c>
      <c r="F285" s="13" t="n">
        <f aca="false">calc!$I$285</f>
        <v>13.2717977338979</v>
      </c>
      <c r="G285" s="7" t="str">
        <f aca="false">INT(ABS(F285)) &amp; ":" &amp;ROUND(60*(ABS(F285)-INT(ABS(F285))),0)</f>
        <v>13:16</v>
      </c>
    </row>
    <row r="286" customFormat="false" ht="12.8" hidden="false" customHeight="false" outlineLevel="0" collapsed="false">
      <c r="C286" s="28" t="n">
        <f aca="false">calc!$D$286</f>
        <v>12</v>
      </c>
      <c r="D286" s="28" t="n">
        <f aca="false">calc!$E$286</f>
        <v>10</v>
      </c>
      <c r="E286" s="7" t="n">
        <f aca="false">calc!$K$286</f>
        <v>285</v>
      </c>
      <c r="F286" s="13" t="n">
        <f aca="false">calc!$I$286</f>
        <v>13.523521072289</v>
      </c>
      <c r="G286" s="7" t="str">
        <f aca="false">INT(ABS(F286)) &amp; ":" &amp;ROUND(60*(ABS(F286)-INT(ABS(F286))),0)</f>
        <v>13:31</v>
      </c>
    </row>
    <row r="287" customFormat="false" ht="12.8" hidden="false" customHeight="false" outlineLevel="0" collapsed="false">
      <c r="C287" s="28" t="n">
        <f aca="false">calc!$D$287</f>
        <v>13</v>
      </c>
      <c r="D287" s="28" t="n">
        <f aca="false">calc!$E$287</f>
        <v>10</v>
      </c>
      <c r="E287" s="7" t="n">
        <f aca="false">calc!$K$287</f>
        <v>286</v>
      </c>
      <c r="F287" s="13" t="n">
        <f aca="false">calc!$I$287</f>
        <v>13.7667276872127</v>
      </c>
      <c r="G287" s="7" t="str">
        <f aca="false">INT(ABS(F287)) &amp; ":" &amp;ROUND(60*(ABS(F287)-INT(ABS(F287))),0)</f>
        <v>13:46</v>
      </c>
    </row>
    <row r="288" customFormat="false" ht="12.8" hidden="false" customHeight="false" outlineLevel="0" collapsed="false">
      <c r="C288" s="28" t="n">
        <f aca="false">calc!$D$288</f>
        <v>14</v>
      </c>
      <c r="D288" s="28" t="n">
        <f aca="false">calc!$E$288</f>
        <v>10</v>
      </c>
      <c r="E288" s="7" t="n">
        <f aca="false">calc!$K$288</f>
        <v>287</v>
      </c>
      <c r="F288" s="13" t="n">
        <f aca="false">calc!$I$288</f>
        <v>14.0011111440641</v>
      </c>
      <c r="G288" s="7" t="str">
        <f aca="false">INT(ABS(F288)) &amp; ":" &amp;ROUND(60*(ABS(F288)-INT(ABS(F288))),0)</f>
        <v>14:0</v>
      </c>
    </row>
    <row r="289" customFormat="false" ht="12.8" hidden="false" customHeight="false" outlineLevel="0" collapsed="false">
      <c r="C289" s="28" t="n">
        <f aca="false">calc!$D$289</f>
        <v>15</v>
      </c>
      <c r="D289" s="28" t="n">
        <f aca="false">calc!$E$289</f>
        <v>10</v>
      </c>
      <c r="E289" s="7" t="n">
        <f aca="false">calc!$K$289</f>
        <v>288</v>
      </c>
      <c r="F289" s="13" t="n">
        <f aca="false">calc!$I$289</f>
        <v>14.2263695859098</v>
      </c>
      <c r="G289" s="7" t="str">
        <f aca="false">INT(ABS(F289)) &amp; ":" &amp;ROUND(60*(ABS(F289)-INT(ABS(F289))),0)</f>
        <v>14:14</v>
      </c>
    </row>
    <row r="290" customFormat="false" ht="12.8" hidden="false" customHeight="false" outlineLevel="0" collapsed="false">
      <c r="C290" s="28" t="n">
        <f aca="false">calc!$D$290</f>
        <v>16</v>
      </c>
      <c r="D290" s="28" t="n">
        <f aca="false">calc!$E$290</f>
        <v>10</v>
      </c>
      <c r="E290" s="7" t="n">
        <f aca="false">calc!$K$290</f>
        <v>289</v>
      </c>
      <c r="F290" s="13" t="n">
        <f aca="false">calc!$I$290</f>
        <v>14.4422060624701</v>
      </c>
      <c r="G290" s="7" t="str">
        <f aca="false">INT(ABS(F290)) &amp; ":" &amp;ROUND(60*(ABS(F290)-INT(ABS(F290))),0)</f>
        <v>14:27</v>
      </c>
    </row>
    <row r="291" customFormat="false" ht="12.8" hidden="false" customHeight="false" outlineLevel="0" collapsed="false">
      <c r="C291" s="28" t="n">
        <f aca="false">calc!$D$291</f>
        <v>17</v>
      </c>
      <c r="D291" s="28" t="n">
        <f aca="false">calc!$E$291</f>
        <v>10</v>
      </c>
      <c r="E291" s="7" t="n">
        <f aca="false">calc!$K$291</f>
        <v>290</v>
      </c>
      <c r="F291" s="13" t="n">
        <f aca="false">calc!$I$291</f>
        <v>14.6483288682346</v>
      </c>
      <c r="G291" s="7" t="str">
        <f aca="false">INT(ABS(F291)) &amp; ":" &amp;ROUND(60*(ABS(F291)-INT(ABS(F291))),0)</f>
        <v>14:39</v>
      </c>
    </row>
    <row r="292" customFormat="false" ht="12.8" hidden="false" customHeight="false" outlineLevel="0" collapsed="false">
      <c r="C292" s="28" t="n">
        <f aca="false">calc!$D$292</f>
        <v>18</v>
      </c>
      <c r="D292" s="28" t="n">
        <f aca="false">calc!$E$292</f>
        <v>10</v>
      </c>
      <c r="E292" s="7" t="n">
        <f aca="false">calc!$K$292</f>
        <v>291</v>
      </c>
      <c r="F292" s="13" t="n">
        <f aca="false">calc!$I$292</f>
        <v>14.8444518897339</v>
      </c>
      <c r="G292" s="7" t="str">
        <f aca="false">INT(ABS(F292)) &amp; ":" &amp;ROUND(60*(ABS(F292)-INT(ABS(F292))),0)</f>
        <v>14:51</v>
      </c>
    </row>
    <row r="293" customFormat="false" ht="12.8" hidden="false" customHeight="false" outlineLevel="0" collapsed="false">
      <c r="C293" s="28" t="n">
        <f aca="false">calc!$D$293</f>
        <v>19</v>
      </c>
      <c r="D293" s="28" t="n">
        <f aca="false">calc!$E$293</f>
        <v>10</v>
      </c>
      <c r="E293" s="7" t="n">
        <f aca="false">calc!$K$293</f>
        <v>292</v>
      </c>
      <c r="F293" s="13" t="n">
        <f aca="false">calc!$I$293</f>
        <v>15.0302949619759</v>
      </c>
      <c r="G293" s="7" t="str">
        <f aca="false">INT(ABS(F293)) &amp; ":" &amp;ROUND(60*(ABS(F293)-INT(ABS(F293))),0)</f>
        <v>15:2</v>
      </c>
    </row>
    <row r="294" customFormat="false" ht="12.8" hidden="false" customHeight="false" outlineLevel="0" collapsed="false">
      <c r="C294" s="28" t="n">
        <f aca="false">calc!$D$294</f>
        <v>20</v>
      </c>
      <c r="D294" s="28" t="n">
        <f aca="false">calc!$E$294</f>
        <v>10</v>
      </c>
      <c r="E294" s="7" t="n">
        <f aca="false">calc!$K$294</f>
        <v>293</v>
      </c>
      <c r="F294" s="13" t="n">
        <f aca="false">calc!$I$294</f>
        <v>15.2055842339901</v>
      </c>
      <c r="G294" s="7" t="str">
        <f aca="false">INT(ABS(F294)) &amp; ":" &amp;ROUND(60*(ABS(F294)-INT(ABS(F294))),0)</f>
        <v>15:12</v>
      </c>
    </row>
    <row r="295" customFormat="false" ht="12.8" hidden="false" customHeight="false" outlineLevel="0" collapsed="false">
      <c r="C295" s="28" t="n">
        <f aca="false">calc!$D$295</f>
        <v>21</v>
      </c>
      <c r="D295" s="28" t="n">
        <f aca="false">calc!$E$295</f>
        <v>10</v>
      </c>
      <c r="E295" s="7" t="n">
        <f aca="false">calc!$K$295</f>
        <v>294</v>
      </c>
      <c r="F295" s="13" t="n">
        <f aca="false">calc!$I$295</f>
        <v>15.3700525433735</v>
      </c>
      <c r="G295" s="7" t="str">
        <f aca="false">INT(ABS(F295)) &amp; ":" &amp;ROUND(60*(ABS(F295)-INT(ABS(F295))),0)</f>
        <v>15:22</v>
      </c>
    </row>
    <row r="296" customFormat="false" ht="12.8" hidden="false" customHeight="false" outlineLevel="0" collapsed="false">
      <c r="C296" s="28" t="n">
        <f aca="false">calc!$D$296</f>
        <v>22</v>
      </c>
      <c r="D296" s="28" t="n">
        <f aca="false">calc!$E$296</f>
        <v>10</v>
      </c>
      <c r="E296" s="7" t="n">
        <f aca="false">calc!$K$296</f>
        <v>295</v>
      </c>
      <c r="F296" s="13" t="n">
        <f aca="false">calc!$I$296</f>
        <v>15.5234397996745</v>
      </c>
      <c r="G296" s="7" t="str">
        <f aca="false">INT(ABS(F296)) &amp; ":" &amp;ROUND(60*(ABS(F296)-INT(ABS(F296))),0)</f>
        <v>15:31</v>
      </c>
    </row>
    <row r="297" customFormat="false" ht="12.8" hidden="false" customHeight="false" outlineLevel="0" collapsed="false">
      <c r="C297" s="28" t="n">
        <f aca="false">calc!$D$297</f>
        <v>23</v>
      </c>
      <c r="D297" s="28" t="n">
        <f aca="false">calc!$E$297</f>
        <v>10</v>
      </c>
      <c r="E297" s="7" t="n">
        <f aca="false">calc!$K$297</f>
        <v>296</v>
      </c>
      <c r="F297" s="13" t="n">
        <f aca="false">calc!$I$297</f>
        <v>15.6654933763941</v>
      </c>
      <c r="G297" s="7" t="str">
        <f aca="false">INT(ABS(F297)) &amp; ":" &amp;ROUND(60*(ABS(F297)-INT(ABS(F297))),0)</f>
        <v>15:40</v>
      </c>
    </row>
    <row r="298" customFormat="false" ht="12.8" hidden="false" customHeight="false" outlineLevel="0" collapsed="false">
      <c r="C298" s="28" t="n">
        <f aca="false">calc!$D$298</f>
        <v>24</v>
      </c>
      <c r="D298" s="28" t="n">
        <f aca="false">calc!$E$298</f>
        <v>10</v>
      </c>
      <c r="E298" s="7" t="n">
        <f aca="false">calc!$K$298</f>
        <v>297</v>
      </c>
      <c r="F298" s="13" t="n">
        <f aca="false">calc!$I$298</f>
        <v>15.7959685113054</v>
      </c>
      <c r="G298" s="7" t="str">
        <f aca="false">INT(ABS(F298)) &amp; ":" &amp;ROUND(60*(ABS(F298)-INT(ABS(F298))),0)</f>
        <v>15:48</v>
      </c>
    </row>
    <row r="299" customFormat="false" ht="12.8" hidden="false" customHeight="false" outlineLevel="0" collapsed="false">
      <c r="C299" s="28" t="n">
        <f aca="false">calc!$D$299</f>
        <v>25</v>
      </c>
      <c r="D299" s="28" t="n">
        <f aca="false">calc!$E$299</f>
        <v>10</v>
      </c>
      <c r="E299" s="7" t="n">
        <f aca="false">calc!$K$299</f>
        <v>298</v>
      </c>
      <c r="F299" s="13" t="n">
        <f aca="false">calc!$I$299</f>
        <v>15.914628714746</v>
      </c>
      <c r="G299" s="7" t="str">
        <f aca="false">INT(ABS(F299)) &amp; ":" &amp;ROUND(60*(ABS(F299)-INT(ABS(F299))),0)</f>
        <v>15:55</v>
      </c>
    </row>
    <row r="300" customFormat="false" ht="12.8" hidden="false" customHeight="false" outlineLevel="0" collapsed="false">
      <c r="C300" s="28" t="n">
        <f aca="false">calc!$D$300</f>
        <v>26</v>
      </c>
      <c r="D300" s="28" t="n">
        <f aca="false">calc!$E$300</f>
        <v>10</v>
      </c>
      <c r="E300" s="7" t="n">
        <f aca="false">calc!$K$300</f>
        <v>299</v>
      </c>
      <c r="F300" s="13" t="n">
        <f aca="false">calc!$I$300</f>
        <v>16.0212461854352</v>
      </c>
      <c r="G300" s="7" t="str">
        <f aca="false">INT(ABS(F300)) &amp; ":" &amp;ROUND(60*(ABS(F300)-INT(ABS(F300))),0)</f>
        <v>16:1</v>
      </c>
    </row>
    <row r="301" customFormat="false" ht="12.8" hidden="false" customHeight="false" outlineLevel="0" collapsed="false">
      <c r="C301" s="28" t="n">
        <f aca="false">calc!$D$301</f>
        <v>27</v>
      </c>
      <c r="D301" s="28" t="n">
        <f aca="false">calc!$E$301</f>
        <v>10</v>
      </c>
      <c r="E301" s="7" t="n">
        <f aca="false">calc!$K$301</f>
        <v>300</v>
      </c>
      <c r="F301" s="13" t="n">
        <f aca="false">calc!$I$301</f>
        <v>16.1156022333337</v>
      </c>
      <c r="G301" s="7" t="str">
        <f aca="false">INT(ABS(F301)) &amp; ":" &amp;ROUND(60*(ABS(F301)-INT(ABS(F301))),0)</f>
        <v>16:7</v>
      </c>
    </row>
    <row r="302" customFormat="false" ht="12.8" hidden="false" customHeight="false" outlineLevel="0" collapsed="false">
      <c r="C302" s="28" t="n">
        <f aca="false">calc!$D$302</f>
        <v>28</v>
      </c>
      <c r="D302" s="28" t="n">
        <f aca="false">calc!$E$302</f>
        <v>10</v>
      </c>
      <c r="E302" s="7" t="n">
        <f aca="false">calc!$K$302</f>
        <v>301</v>
      </c>
      <c r="F302" s="13" t="n">
        <f aca="false">calc!$I$302</f>
        <v>16.1974877089351</v>
      </c>
      <c r="G302" s="7" t="str">
        <f aca="false">INT(ABS(F302)) &amp; ":" &amp;ROUND(60*(ABS(F302)-INT(ABS(F302))),0)</f>
        <v>16:12</v>
      </c>
    </row>
    <row r="303" customFormat="false" ht="12.8" hidden="false" customHeight="false" outlineLevel="0" collapsed="false">
      <c r="C303" s="28" t="n">
        <f aca="false">calc!$D$303</f>
        <v>29</v>
      </c>
      <c r="D303" s="28" t="n">
        <f aca="false">calc!$E$303</f>
        <v>10</v>
      </c>
      <c r="E303" s="7" t="n">
        <f aca="false">calc!$K$303</f>
        <v>302</v>
      </c>
      <c r="F303" s="13" t="n">
        <f aca="false">calc!$I$303</f>
        <v>16.2667034383368</v>
      </c>
      <c r="G303" s="7" t="str">
        <f aca="false">INT(ABS(F303)) &amp; ":" &amp;ROUND(60*(ABS(F303)-INT(ABS(F303))),0)</f>
        <v>16:16</v>
      </c>
    </row>
    <row r="304" customFormat="false" ht="12.8" hidden="false" customHeight="false" outlineLevel="0" collapsed="false">
      <c r="C304" s="28" t="n">
        <f aca="false">calc!$D$304</f>
        <v>30</v>
      </c>
      <c r="D304" s="28" t="n">
        <f aca="false">calc!$E$304</f>
        <v>10</v>
      </c>
      <c r="E304" s="7" t="n">
        <f aca="false">calc!$K$304</f>
        <v>303</v>
      </c>
      <c r="F304" s="13" t="n">
        <f aca="false">calc!$I$304</f>
        <v>16.3230606633336</v>
      </c>
      <c r="G304" s="7" t="str">
        <f aca="false">INT(ABS(F304)) &amp; ":" &amp;ROUND(60*(ABS(F304)-INT(ABS(F304))),0)</f>
        <v>16:19</v>
      </c>
    </row>
    <row r="305" customFormat="false" ht="12.8" hidden="false" customHeight="false" outlineLevel="0" collapsed="false">
      <c r="C305" s="28" t="n">
        <f aca="false">calc!$D$305</f>
        <v>31</v>
      </c>
      <c r="D305" s="28" t="n">
        <f aca="false">calc!$E$305</f>
        <v>10</v>
      </c>
      <c r="E305" s="7" t="n">
        <f aca="false">calc!$K$305</f>
        <v>304</v>
      </c>
      <c r="F305" s="13" t="n">
        <f aca="false">calc!$I$305</f>
        <v>16.3663814856897</v>
      </c>
      <c r="G305" s="7" t="str">
        <f aca="false">INT(ABS(F305)) &amp; ":" &amp;ROUND(60*(ABS(F305)-INT(ABS(F305))),0)</f>
        <v>16:22</v>
      </c>
    </row>
    <row r="306" customFormat="false" ht="12.8" hidden="false" customHeight="false" outlineLevel="0" collapsed="false">
      <c r="C306" s="28" t="n">
        <f aca="false">calc!$D$306</f>
        <v>1</v>
      </c>
      <c r="D306" s="28" t="n">
        <f aca="false">calc!$E$306</f>
        <v>11</v>
      </c>
      <c r="E306" s="7" t="n">
        <f aca="false">calc!$K$306</f>
        <v>305</v>
      </c>
      <c r="F306" s="13" t="n">
        <f aca="false">calc!$I$306</f>
        <v>16.3964993146515</v>
      </c>
      <c r="G306" s="7" t="str">
        <f aca="false">INT(ABS(F306)) &amp; ":" &amp;ROUND(60*(ABS(F306)-INT(ABS(F306))),0)</f>
        <v>16:24</v>
      </c>
    </row>
    <row r="307" customFormat="false" ht="12.8" hidden="false" customHeight="false" outlineLevel="0" collapsed="false">
      <c r="C307" s="28" t="n">
        <f aca="false">calc!$D$307</f>
        <v>2</v>
      </c>
      <c r="D307" s="28" t="n">
        <f aca="false">calc!$E$307</f>
        <v>11</v>
      </c>
      <c r="E307" s="7" t="n">
        <f aca="false">calc!$K$307</f>
        <v>306</v>
      </c>
      <c r="F307" s="13" t="n">
        <f aca="false">calc!$I$307</f>
        <v>16.4132593166858</v>
      </c>
      <c r="G307" s="7" t="str">
        <f aca="false">INT(ABS(F307)) &amp; ":" &amp;ROUND(60*(ABS(F307)-INT(ABS(F307))),0)</f>
        <v>16:25</v>
      </c>
    </row>
    <row r="308" customFormat="false" ht="12.8" hidden="false" customHeight="false" outlineLevel="0" collapsed="false">
      <c r="C308" s="28" t="n">
        <f aca="false">calc!$D$308</f>
        <v>3</v>
      </c>
      <c r="D308" s="28" t="n">
        <f aca="false">calc!$E$308</f>
        <v>11</v>
      </c>
      <c r="E308" s="7" t="n">
        <f aca="false">calc!$K$308</f>
        <v>307</v>
      </c>
      <c r="F308" s="13" t="n">
        <f aca="false">calc!$I$308</f>
        <v>16.4165188663158</v>
      </c>
      <c r="G308" s="7" t="str">
        <f aca="false">INT(ABS(F308)) &amp; ":" &amp;ROUND(60*(ABS(F308)-INT(ABS(F308))),0)</f>
        <v>16:25</v>
      </c>
    </row>
    <row r="309" customFormat="false" ht="12.8" hidden="false" customHeight="false" outlineLevel="0" collapsed="false">
      <c r="C309" s="28" t="n">
        <f aca="false">calc!$D$309</f>
        <v>4</v>
      </c>
      <c r="D309" s="28" t="n">
        <f aca="false">calc!$E$309</f>
        <v>11</v>
      </c>
      <c r="E309" s="7" t="n">
        <f aca="false">calc!$K$309</f>
        <v>308</v>
      </c>
      <c r="F309" s="13" t="n">
        <f aca="false">calc!$I$309</f>
        <v>16.406147996836</v>
      </c>
      <c r="G309" s="7" t="str">
        <f aca="false">INT(ABS(F309)) &amp; ":" &amp;ROUND(60*(ABS(F309)-INT(ABS(F309))),0)</f>
        <v>16:24</v>
      </c>
    </row>
    <row r="310" customFormat="false" ht="12.8" hidden="false" customHeight="false" outlineLevel="0" collapsed="false">
      <c r="C310" s="28" t="n">
        <f aca="false">calc!$D$310</f>
        <v>5</v>
      </c>
      <c r="D310" s="28" t="n">
        <f aca="false">calc!$E$310</f>
        <v>11</v>
      </c>
      <c r="E310" s="7" t="n">
        <f aca="false">calc!$K$310</f>
        <v>309</v>
      </c>
      <c r="F310" s="13" t="n">
        <f aca="false">calc!$I$310</f>
        <v>16.3820298495972</v>
      </c>
      <c r="G310" s="7" t="str">
        <f aca="false">INT(ABS(F310)) &amp; ":" &amp;ROUND(60*(ABS(F310)-INT(ABS(F310))),0)</f>
        <v>16:23</v>
      </c>
    </row>
    <row r="311" customFormat="false" ht="12.8" hidden="false" customHeight="false" outlineLevel="0" collapsed="false">
      <c r="C311" s="28" t="n">
        <f aca="false">calc!$D$311</f>
        <v>6</v>
      </c>
      <c r="D311" s="28" t="n">
        <f aca="false">calc!$E$311</f>
        <v>11</v>
      </c>
      <c r="E311" s="7" t="n">
        <f aca="false">calc!$K$311</f>
        <v>310</v>
      </c>
      <c r="F311" s="13" t="n">
        <f aca="false">calc!$I$311</f>
        <v>16.34406112045</v>
      </c>
      <c r="G311" s="7" t="str">
        <f aca="false">INT(ABS(F311)) &amp; ":" &amp;ROUND(60*(ABS(F311)-INT(ABS(F311))),0)</f>
        <v>16:21</v>
      </c>
    </row>
    <row r="312" customFormat="false" ht="12.8" hidden="false" customHeight="false" outlineLevel="0" collapsed="false">
      <c r="C312" s="28" t="n">
        <f aca="false">calc!$D$312</f>
        <v>7</v>
      </c>
      <c r="D312" s="28" t="n">
        <f aca="false">calc!$E$312</f>
        <v>11</v>
      </c>
      <c r="E312" s="7" t="n">
        <f aca="false">calc!$K$312</f>
        <v>311</v>
      </c>
      <c r="F312" s="13" t="n">
        <f aca="false">calc!$I$312</f>
        <v>16.2921525018448</v>
      </c>
      <c r="G312" s="7" t="str">
        <f aca="false">INT(ABS(F312)) &amp; ":" &amp;ROUND(60*(ABS(F312)-INT(ABS(F312))),0)</f>
        <v>16:18</v>
      </c>
    </row>
    <row r="313" customFormat="false" ht="12.8" hidden="false" customHeight="false" outlineLevel="0" collapsed="false">
      <c r="C313" s="28" t="n">
        <f aca="false">calc!$D$313</f>
        <v>8</v>
      </c>
      <c r="D313" s="28" t="n">
        <f aca="false">calc!$E$313</f>
        <v>11</v>
      </c>
      <c r="E313" s="7" t="n">
        <f aca="false">calc!$K$313</f>
        <v>312</v>
      </c>
      <c r="F313" s="13" t="n">
        <f aca="false">calc!$I$313</f>
        <v>16.2262291189877</v>
      </c>
      <c r="G313" s="7" t="str">
        <f aca="false">INT(ABS(F313)) &amp; ":" &amp;ROUND(60*(ABS(F313)-INT(ABS(F313))),0)</f>
        <v>16:14</v>
      </c>
    </row>
    <row r="314" customFormat="false" ht="12.8" hidden="false" customHeight="false" outlineLevel="0" collapsed="false">
      <c r="C314" s="28" t="n">
        <f aca="false">calc!$D$314</f>
        <v>9</v>
      </c>
      <c r="D314" s="28" t="n">
        <f aca="false">calc!$E$314</f>
        <v>11</v>
      </c>
      <c r="E314" s="7" t="n">
        <f aca="false">calc!$K$314</f>
        <v>313</v>
      </c>
      <c r="F314" s="13" t="n">
        <f aca="false">calc!$I$314</f>
        <v>16.1462309583526</v>
      </c>
      <c r="G314" s="7" t="str">
        <f aca="false">INT(ABS(F314)) &amp; ":" &amp;ROUND(60*(ABS(F314)-INT(ABS(F314))),0)</f>
        <v>16:9</v>
      </c>
    </row>
    <row r="315" customFormat="false" ht="12.8" hidden="false" customHeight="false" outlineLevel="0" collapsed="false">
      <c r="C315" s="28" t="n">
        <f aca="false">calc!$D$315</f>
        <v>10</v>
      </c>
      <c r="D315" s="28" t="n">
        <f aca="false">calc!$E$315</f>
        <v>11</v>
      </c>
      <c r="E315" s="7" t="n">
        <f aca="false">calc!$K$315</f>
        <v>314</v>
      </c>
      <c r="F315" s="13" t="n">
        <f aca="false">calc!$I$315</f>
        <v>16.0521132867942</v>
      </c>
      <c r="G315" s="7" t="str">
        <f aca="false">INT(ABS(F315)) &amp; ":" &amp;ROUND(60*(ABS(F315)-INT(ABS(F315))),0)</f>
        <v>16:3</v>
      </c>
    </row>
    <row r="316" customFormat="false" ht="12.8" hidden="false" customHeight="false" outlineLevel="0" collapsed="false">
      <c r="C316" s="28" t="n">
        <f aca="false">calc!$D$316</f>
        <v>11</v>
      </c>
      <c r="D316" s="28" t="n">
        <f aca="false">calc!$E$316</f>
        <v>11</v>
      </c>
      <c r="E316" s="7" t="n">
        <f aca="false">calc!$K$316</f>
        <v>315</v>
      </c>
      <c r="F316" s="13" t="n">
        <f aca="false">calc!$I$316</f>
        <v>15.9438470593677</v>
      </c>
      <c r="G316" s="7" t="str">
        <f aca="false">INT(ABS(F316)) &amp; ":" &amp;ROUND(60*(ABS(F316)-INT(ABS(F316))),0)</f>
        <v>15:57</v>
      </c>
    </row>
    <row r="317" customFormat="false" ht="12.8" hidden="false" customHeight="false" outlineLevel="0" collapsed="false">
      <c r="C317" s="28" t="n">
        <f aca="false">calc!$D$317</f>
        <v>12</v>
      </c>
      <c r="D317" s="28" t="n">
        <f aca="false">calc!$E$317</f>
        <v>11</v>
      </c>
      <c r="E317" s="7" t="n">
        <f aca="false">calc!$K$317</f>
        <v>316</v>
      </c>
      <c r="F317" s="13" t="n">
        <f aca="false">calc!$I$317</f>
        <v>15.8214193139404</v>
      </c>
      <c r="G317" s="7" t="str">
        <f aca="false">INT(ABS(F317)) &amp; ":" &amp;ROUND(60*(ABS(F317)-INT(ABS(F317))),0)</f>
        <v>15:49</v>
      </c>
    </row>
    <row r="318" customFormat="false" ht="12.8" hidden="false" customHeight="false" outlineLevel="0" collapsed="false">
      <c r="C318" s="28" t="n">
        <f aca="false">calc!$D$318</f>
        <v>13</v>
      </c>
      <c r="D318" s="28" t="n">
        <f aca="false">calc!$E$318</f>
        <v>11</v>
      </c>
      <c r="E318" s="7" t="n">
        <f aca="false">calc!$K$318</f>
        <v>317</v>
      </c>
      <c r="F318" s="13" t="n">
        <f aca="false">calc!$I$318</f>
        <v>15.6848335505621</v>
      </c>
      <c r="G318" s="7" t="str">
        <f aca="false">INT(ABS(F318)) &amp; ":" &amp;ROUND(60*(ABS(F318)-INT(ABS(F318))),0)</f>
        <v>15:41</v>
      </c>
    </row>
    <row r="319" customFormat="false" ht="12.8" hidden="false" customHeight="false" outlineLevel="0" collapsed="false">
      <c r="C319" s="28" t="n">
        <f aca="false">calc!$D$319</f>
        <v>14</v>
      </c>
      <c r="D319" s="28" t="n">
        <f aca="false">calc!$E$319</f>
        <v>11</v>
      </c>
      <c r="E319" s="7" t="n">
        <f aca="false">calc!$K$319</f>
        <v>318</v>
      </c>
      <c r="F319" s="13" t="n">
        <f aca="false">calc!$I$319</f>
        <v>15.5341100935221</v>
      </c>
      <c r="G319" s="7" t="str">
        <f aca="false">INT(ABS(F319)) &amp; ":" &amp;ROUND(60*(ABS(F319)-INT(ABS(F319))),0)</f>
        <v>15:32</v>
      </c>
    </row>
    <row r="320" customFormat="false" ht="12.8" hidden="false" customHeight="false" outlineLevel="0" collapsed="false">
      <c r="C320" s="28" t="n">
        <f aca="false">calc!$D$320</f>
        <v>15</v>
      </c>
      <c r="D320" s="28" t="n">
        <f aca="false">calc!$E$320</f>
        <v>11</v>
      </c>
      <c r="E320" s="7" t="n">
        <f aca="false">calc!$K$320</f>
        <v>319</v>
      </c>
      <c r="F320" s="13" t="n">
        <f aca="false">calc!$I$320</f>
        <v>15.3692864339556</v>
      </c>
      <c r="G320" s="7" t="str">
        <f aca="false">INT(ABS(F320)) &amp; ":" &amp;ROUND(60*(ABS(F320)-INT(ABS(F320))),0)</f>
        <v>15:22</v>
      </c>
    </row>
    <row r="321" customFormat="false" ht="12.8" hidden="false" customHeight="false" outlineLevel="0" collapsed="false">
      <c r="C321" s="28" t="n">
        <f aca="false">calc!$D$321</f>
        <v>16</v>
      </c>
      <c r="D321" s="28" t="n">
        <f aca="false">calc!$E$321</f>
        <v>11</v>
      </c>
      <c r="E321" s="7" t="n">
        <f aca="false">calc!$K$321</f>
        <v>320</v>
      </c>
      <c r="F321" s="13" t="n">
        <f aca="false">calc!$I$321</f>
        <v>15.1904175508122</v>
      </c>
      <c r="G321" s="7" t="str">
        <f aca="false">INT(ABS(F321)) &amp; ":" &amp;ROUND(60*(ABS(F321)-INT(ABS(F321))),0)</f>
        <v>15:11</v>
      </c>
    </row>
    <row r="322" customFormat="false" ht="12.8" hidden="false" customHeight="false" outlineLevel="0" collapsed="false">
      <c r="C322" s="28" t="n">
        <f aca="false">calc!$D$322</f>
        <v>17</v>
      </c>
      <c r="D322" s="28" t="n">
        <f aca="false">calc!$E$322</f>
        <v>11</v>
      </c>
      <c r="E322" s="7" t="n">
        <f aca="false">calc!$K$322</f>
        <v>321</v>
      </c>
      <c r="F322" s="13" t="n">
        <f aca="false">calc!$I$322</f>
        <v>14.9975762079649</v>
      </c>
      <c r="G322" s="7" t="str">
        <f aca="false">INT(ABS(F322)) &amp; ":" &amp;ROUND(60*(ABS(F322)-INT(ABS(F322))),0)</f>
        <v>14:60</v>
      </c>
    </row>
    <row r="323" customFormat="false" ht="12.8" hidden="false" customHeight="false" outlineLevel="0" collapsed="false">
      <c r="C323" s="28" t="n">
        <f aca="false">calc!$D$323</f>
        <v>18</v>
      </c>
      <c r="D323" s="28" t="n">
        <f aca="false">calc!$E$323</f>
        <v>11</v>
      </c>
      <c r="E323" s="7" t="n">
        <f aca="false">calc!$K$323</f>
        <v>322</v>
      </c>
      <c r="F323" s="13" t="n">
        <f aca="false">calc!$I$323</f>
        <v>14.7908532252233</v>
      </c>
      <c r="G323" s="7" t="str">
        <f aca="false">INT(ABS(F323)) &amp; ":" &amp;ROUND(60*(ABS(F323)-INT(ABS(F323))),0)</f>
        <v>14:47</v>
      </c>
    </row>
    <row r="324" customFormat="false" ht="12.8" hidden="false" customHeight="false" outlineLevel="0" collapsed="false">
      <c r="C324" s="28" t="n">
        <f aca="false">calc!$D$324</f>
        <v>19</v>
      </c>
      <c r="D324" s="28" t="n">
        <f aca="false">calc!$E$324</f>
        <v>11</v>
      </c>
      <c r="E324" s="7" t="n">
        <f aca="false">calc!$K$324</f>
        <v>323</v>
      </c>
      <c r="F324" s="13" t="n">
        <f aca="false">calc!$I$324</f>
        <v>14.5703577209755</v>
      </c>
      <c r="G324" s="7" t="str">
        <f aca="false">INT(ABS(F324)) &amp; ":" &amp;ROUND(60*(ABS(F324)-INT(ABS(F324))),0)</f>
        <v>14:34</v>
      </c>
    </row>
    <row r="325" customFormat="false" ht="12.8" hidden="false" customHeight="false" outlineLevel="0" collapsed="false">
      <c r="C325" s="28" t="n">
        <f aca="false">calc!$D$325</f>
        <v>20</v>
      </c>
      <c r="D325" s="28" t="n">
        <f aca="false">calc!$E$325</f>
        <v>11</v>
      </c>
      <c r="E325" s="7" t="n">
        <f aca="false">calc!$K$325</f>
        <v>324</v>
      </c>
      <c r="F325" s="13" t="n">
        <f aca="false">calc!$I$325</f>
        <v>14.3362173242285</v>
      </c>
      <c r="G325" s="7" t="str">
        <f aca="false">INT(ABS(F325)) &amp; ":" &amp;ROUND(60*(ABS(F325)-INT(ABS(F325))),0)</f>
        <v>14:20</v>
      </c>
    </row>
    <row r="326" customFormat="false" ht="12.8" hidden="false" customHeight="false" outlineLevel="0" collapsed="false">
      <c r="C326" s="28" t="n">
        <f aca="false">calc!$D$326</f>
        <v>21</v>
      </c>
      <c r="D326" s="28" t="n">
        <f aca="false">calc!$E$326</f>
        <v>11</v>
      </c>
      <c r="E326" s="7" t="n">
        <f aca="false">calc!$K$326</f>
        <v>325</v>
      </c>
      <c r="F326" s="13" t="n">
        <f aca="false">calc!$I$326</f>
        <v>14.0885783537838</v>
      </c>
      <c r="G326" s="7" t="str">
        <f aca="false">INT(ABS(F326)) &amp; ":" &amp;ROUND(60*(ABS(F326)-INT(ABS(F326))),0)</f>
        <v>14:5</v>
      </c>
    </row>
    <row r="327" customFormat="false" ht="12.8" hidden="false" customHeight="false" outlineLevel="0" collapsed="false">
      <c r="C327" s="28" t="n">
        <f aca="false">calc!$D$327</f>
        <v>22</v>
      </c>
      <c r="D327" s="28" t="n">
        <f aca="false">calc!$E$327</f>
        <v>11</v>
      </c>
      <c r="E327" s="7" t="n">
        <f aca="false">calc!$K$327</f>
        <v>326</v>
      </c>
      <c r="F327" s="13" t="n">
        <f aca="false">calc!$I$327</f>
        <v>13.8276059623712</v>
      </c>
      <c r="G327" s="7" t="str">
        <f aca="false">INT(ABS(F327)) &amp; ":" &amp;ROUND(60*(ABS(F327)-INT(ABS(F327))),0)</f>
        <v>13:50</v>
      </c>
    </row>
    <row r="328" customFormat="false" ht="12.8" hidden="false" customHeight="false" outlineLevel="0" collapsed="false">
      <c r="C328" s="28" t="n">
        <f aca="false">calc!$D$328</f>
        <v>23</v>
      </c>
      <c r="D328" s="28" t="n">
        <f aca="false">calc!$E$328</f>
        <v>11</v>
      </c>
      <c r="E328" s="7" t="n">
        <f aca="false">calc!$K$328</f>
        <v>327</v>
      </c>
      <c r="F328" s="13" t="n">
        <f aca="false">calc!$I$328</f>
        <v>13.5534842435627</v>
      </c>
      <c r="G328" s="7" t="str">
        <f aca="false">INT(ABS(F328)) &amp; ":" &amp;ROUND(60*(ABS(F328)-INT(ABS(F328))),0)</f>
        <v>13:33</v>
      </c>
    </row>
    <row r="329" customFormat="false" ht="12.8" hidden="false" customHeight="false" outlineLevel="0" collapsed="false">
      <c r="C329" s="28" t="n">
        <f aca="false">calc!$D$329</f>
        <v>24</v>
      </c>
      <c r="D329" s="28" t="n">
        <f aca="false">calc!$E$329</f>
        <v>11</v>
      </c>
      <c r="E329" s="7" t="n">
        <f aca="false">calc!$K$329</f>
        <v>328</v>
      </c>
      <c r="F329" s="13" t="n">
        <f aca="false">calc!$I$329</f>
        <v>13.2664162994071</v>
      </c>
      <c r="G329" s="7" t="str">
        <f aca="false">INT(ABS(F329)) &amp; ":" &amp;ROUND(60*(ABS(F329)-INT(ABS(F329))),0)</f>
        <v>13:16</v>
      </c>
    </row>
    <row r="330" customFormat="false" ht="12.8" hidden="false" customHeight="false" outlineLevel="0" collapsed="false">
      <c r="C330" s="28" t="n">
        <f aca="false">calc!$D$330</f>
        <v>25</v>
      </c>
      <c r="D330" s="28" t="n">
        <f aca="false">calc!$E$330</f>
        <v>11</v>
      </c>
      <c r="E330" s="7" t="n">
        <f aca="false">calc!$K$330</f>
        <v>329</v>
      </c>
      <c r="F330" s="13" t="n">
        <f aca="false">calc!$I$330</f>
        <v>12.9666242667689</v>
      </c>
      <c r="G330" s="7" t="str">
        <f aca="false">INT(ABS(F330)) &amp; ":" &amp;ROUND(60*(ABS(F330)-INT(ABS(F330))),0)</f>
        <v>12:58</v>
      </c>
    </row>
    <row r="331" customFormat="false" ht="12.8" hidden="false" customHeight="false" outlineLevel="0" collapsed="false">
      <c r="C331" s="28" t="n">
        <f aca="false">calc!$D$331</f>
        <v>26</v>
      </c>
      <c r="D331" s="28" t="n">
        <f aca="false">calc!$E$331</f>
        <v>11</v>
      </c>
      <c r="E331" s="7" t="n">
        <f aca="false">calc!$K$331</f>
        <v>330</v>
      </c>
      <c r="F331" s="13" t="n">
        <f aca="false">calc!$I$331</f>
        <v>12.6543493004838</v>
      </c>
      <c r="G331" s="7" t="str">
        <f aca="false">INT(ABS(F331)) &amp; ":" &amp;ROUND(60*(ABS(F331)-INT(ABS(F331))),0)</f>
        <v>12:39</v>
      </c>
    </row>
    <row r="332" customFormat="false" ht="12.8" hidden="false" customHeight="false" outlineLevel="0" collapsed="false">
      <c r="C332" s="28" t="n">
        <f aca="false">calc!$D$332</f>
        <v>27</v>
      </c>
      <c r="D332" s="28" t="n">
        <f aca="false">calc!$E$332</f>
        <v>11</v>
      </c>
      <c r="E332" s="7" t="n">
        <f aca="false">calc!$K$332</f>
        <v>331</v>
      </c>
      <c r="F332" s="13" t="n">
        <f aca="false">calc!$I$332</f>
        <v>12.329851511576</v>
      </c>
      <c r="G332" s="7" t="str">
        <f aca="false">INT(ABS(F332)) &amp; ":" &amp;ROUND(60*(ABS(F332)-INT(ABS(F332))),0)</f>
        <v>12:20</v>
      </c>
    </row>
    <row r="333" customFormat="false" ht="12.8" hidden="false" customHeight="false" outlineLevel="0" collapsed="false">
      <c r="C333" s="28" t="n">
        <f aca="false">calc!$D$333</f>
        <v>28</v>
      </c>
      <c r="D333" s="28" t="n">
        <f aca="false">calc!$E$333</f>
        <v>11</v>
      </c>
      <c r="E333" s="7" t="n">
        <f aca="false">calc!$K$333</f>
        <v>332</v>
      </c>
      <c r="F333" s="13" t="n">
        <f aca="false">calc!$I$333</f>
        <v>11.9934098588894</v>
      </c>
      <c r="G333" s="7" t="str">
        <f aca="false">INT(ABS(F333)) &amp; ":" &amp;ROUND(60*(ABS(F333)-INT(ABS(F333))),0)</f>
        <v>11:60</v>
      </c>
    </row>
    <row r="334" customFormat="false" ht="12.8" hidden="false" customHeight="false" outlineLevel="0" collapsed="false">
      <c r="C334" s="28" t="n">
        <f aca="false">calc!$D$334</f>
        <v>29</v>
      </c>
      <c r="D334" s="28" t="n">
        <f aca="false">calc!$E$334</f>
        <v>11</v>
      </c>
      <c r="E334" s="7" t="n">
        <f aca="false">calc!$K$334</f>
        <v>333</v>
      </c>
      <c r="F334" s="13" t="n">
        <f aca="false">calc!$I$334</f>
        <v>11.6453219926979</v>
      </c>
      <c r="G334" s="7" t="str">
        <f aca="false">INT(ABS(F334)) &amp; ":" &amp;ROUND(60*(ABS(F334)-INT(ABS(F334))),0)</f>
        <v>11:39</v>
      </c>
    </row>
    <row r="335" customFormat="false" ht="12.8" hidden="false" customHeight="false" outlineLevel="0" collapsed="false">
      <c r="C335" s="28" t="n">
        <f aca="false">calc!$D$335</f>
        <v>30</v>
      </c>
      <c r="D335" s="28" t="n">
        <f aca="false">calc!$E$335</f>
        <v>11</v>
      </c>
      <c r="E335" s="7" t="n">
        <f aca="false">calc!$K$335</f>
        <v>334</v>
      </c>
      <c r="F335" s="13" t="n">
        <f aca="false">calc!$I$335</f>
        <v>11.2859040489873</v>
      </c>
      <c r="G335" s="7" t="str">
        <f aca="false">INT(ABS(F335)) &amp; ":" &amp;ROUND(60*(ABS(F335)-INT(ABS(F335))),0)</f>
        <v>11:17</v>
      </c>
    </row>
    <row r="336" customFormat="false" ht="12.8" hidden="false" customHeight="false" outlineLevel="0" collapsed="false">
      <c r="C336" s="28" t="n">
        <f aca="false">calc!$D$336</f>
        <v>1</v>
      </c>
      <c r="D336" s="28" t="n">
        <f aca="false">calc!$E$336</f>
        <v>12</v>
      </c>
      <c r="E336" s="7" t="n">
        <f aca="false">calc!$K$336</f>
        <v>335</v>
      </c>
      <c r="F336" s="13" t="n">
        <f aca="false">calc!$I$336</f>
        <v>10.9154903933555</v>
      </c>
      <c r="G336" s="7" t="str">
        <f aca="false">INT(ABS(F336)) &amp; ":" &amp;ROUND(60*(ABS(F336)-INT(ABS(F336))),0)</f>
        <v>10:55</v>
      </c>
    </row>
    <row r="337" customFormat="false" ht="12.8" hidden="false" customHeight="false" outlineLevel="0" collapsed="false">
      <c r="C337" s="28" t="n">
        <f aca="false">calc!$D$337</f>
        <v>2</v>
      </c>
      <c r="D337" s="28" t="n">
        <f aca="false">calc!$E$337</f>
        <v>12</v>
      </c>
      <c r="E337" s="7" t="n">
        <f aca="false">calc!$K$337</f>
        <v>336</v>
      </c>
      <c r="F337" s="13" t="n">
        <f aca="false">calc!$I$337</f>
        <v>10.534433313647</v>
      </c>
      <c r="G337" s="7" t="str">
        <f aca="false">INT(ABS(F337)) &amp; ":" &amp;ROUND(60*(ABS(F337)-INT(ABS(F337))),0)</f>
        <v>10:32</v>
      </c>
    </row>
    <row r="338" customFormat="false" ht="12.8" hidden="false" customHeight="false" outlineLevel="0" collapsed="false">
      <c r="C338" s="28" t="n">
        <f aca="false">calc!$D$338</f>
        <v>3</v>
      </c>
      <c r="D338" s="28" t="n">
        <f aca="false">calc!$E$338</f>
        <v>12</v>
      </c>
      <c r="E338" s="7" t="n">
        <f aca="false">calc!$K$338</f>
        <v>337</v>
      </c>
      <c r="F338" s="13" t="n">
        <f aca="false">calc!$I$338</f>
        <v>10.1431026606932</v>
      </c>
      <c r="G338" s="7" t="str">
        <f aca="false">INT(ABS(F338)) &amp; ":" &amp;ROUND(60*(ABS(F338)-INT(ABS(F338))),0)</f>
        <v>10:9</v>
      </c>
    </row>
    <row r="339" customFormat="false" ht="12.8" hidden="false" customHeight="false" outlineLevel="0" collapsed="false">
      <c r="C339" s="28" t="n">
        <f aca="false">calc!$D$339</f>
        <v>4</v>
      </c>
      <c r="D339" s="28" t="n">
        <f aca="false">calc!$E$339</f>
        <v>12</v>
      </c>
      <c r="E339" s="7" t="n">
        <f aca="false">calc!$K$339</f>
        <v>338</v>
      </c>
      <c r="F339" s="13" t="n">
        <f aca="false">calc!$I$339</f>
        <v>9.74188543679895</v>
      </c>
      <c r="G339" s="7" t="str">
        <f aca="false">INT(ABS(F339)) &amp; ":" &amp;ROUND(60*(ABS(F339)-INT(ABS(F339))),0)</f>
        <v>9:45</v>
      </c>
    </row>
    <row r="340" customFormat="false" ht="12.8" hidden="false" customHeight="false" outlineLevel="0" collapsed="false">
      <c r="C340" s="28" t="n">
        <f aca="false">calc!$D$340</f>
        <v>5</v>
      </c>
      <c r="D340" s="28" t="n">
        <f aca="false">calc!$E$340</f>
        <v>12</v>
      </c>
      <c r="E340" s="7" t="n">
        <f aca="false">calc!$K$340</f>
        <v>339</v>
      </c>
      <c r="F340" s="13" t="n">
        <f aca="false">calc!$I$340</f>
        <v>9.33118533181676</v>
      </c>
      <c r="G340" s="7" t="str">
        <f aca="false">INT(ABS(F340)) &amp; ":" &amp;ROUND(60*(ABS(F340)-INT(ABS(F340))),0)</f>
        <v>9:20</v>
      </c>
    </row>
    <row r="341" customFormat="false" ht="12.8" hidden="false" customHeight="false" outlineLevel="0" collapsed="false">
      <c r="C341" s="28" t="n">
        <f aca="false">calc!$D$341</f>
        <v>6</v>
      </c>
      <c r="D341" s="28" t="n">
        <f aca="false">calc!$E$341</f>
        <v>12</v>
      </c>
      <c r="E341" s="7" t="n">
        <f aca="false">calc!$K$341</f>
        <v>340</v>
      </c>
      <c r="F341" s="13" t="n">
        <f aca="false">calc!$I$341</f>
        <v>8.91142220699919</v>
      </c>
      <c r="G341" s="7" t="str">
        <f aca="false">INT(ABS(F341)) &amp; ":" &amp;ROUND(60*(ABS(F341)-INT(ABS(F341))),0)</f>
        <v>8:55</v>
      </c>
    </row>
    <row r="342" customFormat="false" ht="12.8" hidden="false" customHeight="false" outlineLevel="0" collapsed="false">
      <c r="C342" s="28" t="n">
        <f aca="false">calc!$D$342</f>
        <v>7</v>
      </c>
      <c r="D342" s="28" t="n">
        <f aca="false">calc!$E$342</f>
        <v>12</v>
      </c>
      <c r="E342" s="7" t="n">
        <f aca="false">calc!$K$342</f>
        <v>341</v>
      </c>
      <c r="F342" s="13" t="n">
        <f aca="false">calc!$I$342</f>
        <v>8.48303152704852</v>
      </c>
      <c r="G342" s="7" t="str">
        <f aca="false">INT(ABS(F342)) &amp; ":" &amp;ROUND(60*(ABS(F342)-INT(ABS(F342))),0)</f>
        <v>8:29</v>
      </c>
    </row>
    <row r="343" customFormat="false" ht="12.8" hidden="false" customHeight="false" outlineLevel="0" collapsed="false">
      <c r="C343" s="28" t="n">
        <f aca="false">calc!$D$343</f>
        <v>8</v>
      </c>
      <c r="D343" s="28" t="n">
        <f aca="false">calc!$E$343</f>
        <v>12</v>
      </c>
      <c r="E343" s="7" t="n">
        <f aca="false">calc!$K$343</f>
        <v>342</v>
      </c>
      <c r="F343" s="13" t="n">
        <f aca="false">calc!$I$343</f>
        <v>8.04646374108711</v>
      </c>
      <c r="G343" s="7" t="str">
        <f aca="false">INT(ABS(F343)) &amp; ":" &amp;ROUND(60*(ABS(F343)-INT(ABS(F343))),0)</f>
        <v>8:3</v>
      </c>
    </row>
    <row r="344" customFormat="false" ht="12.8" hidden="false" customHeight="false" outlineLevel="0" collapsed="false">
      <c r="C344" s="28" t="n">
        <f aca="false">calc!$D$344</f>
        <v>9</v>
      </c>
      <c r="D344" s="28" t="n">
        <f aca="false">calc!$E$344</f>
        <v>12</v>
      </c>
      <c r="E344" s="7" t="n">
        <f aca="false">calc!$K$344</f>
        <v>343</v>
      </c>
      <c r="F344" s="13" t="n">
        <f aca="false">calc!$I$344</f>
        <v>7.60218361359534</v>
      </c>
      <c r="G344" s="7" t="str">
        <f aca="false">INT(ABS(F344)) &amp; ":" &amp;ROUND(60*(ABS(F344)-INT(ABS(F344))),0)</f>
        <v>7:36</v>
      </c>
    </row>
    <row r="345" customFormat="false" ht="12.8" hidden="false" customHeight="false" outlineLevel="0" collapsed="false">
      <c r="C345" s="28" t="n">
        <f aca="false">calc!$D$345</f>
        <v>10</v>
      </c>
      <c r="D345" s="28" t="n">
        <f aca="false">calc!$E$345</f>
        <v>12</v>
      </c>
      <c r="E345" s="7" t="n">
        <f aca="false">calc!$K$345</f>
        <v>344</v>
      </c>
      <c r="F345" s="13" t="n">
        <f aca="false">calc!$I$345</f>
        <v>7.15066950662435</v>
      </c>
      <c r="G345" s="7" t="str">
        <f aca="false">INT(ABS(F345)) &amp; ":" &amp;ROUND(60*(ABS(F345)-INT(ABS(F345))),0)</f>
        <v>7:9</v>
      </c>
    </row>
    <row r="346" customFormat="false" ht="12.8" hidden="false" customHeight="false" outlineLevel="0" collapsed="false">
      <c r="C346" s="28" t="n">
        <f aca="false">calc!$D$346</f>
        <v>11</v>
      </c>
      <c r="D346" s="28" t="n">
        <f aca="false">calc!$E$346</f>
        <v>12</v>
      </c>
      <c r="E346" s="7" t="n">
        <f aca="false">calc!$K$346</f>
        <v>345</v>
      </c>
      <c r="F346" s="13" t="n">
        <f aca="false">calc!$I$346</f>
        <v>6.6924126149022</v>
      </c>
      <c r="G346" s="7" t="str">
        <f aca="false">INT(ABS(F346)) &amp; ":" &amp;ROUND(60*(ABS(F346)-INT(ABS(F346))),0)</f>
        <v>6:42</v>
      </c>
    </row>
    <row r="347" customFormat="false" ht="12.8" hidden="false" customHeight="false" outlineLevel="0" collapsed="false">
      <c r="C347" s="28" t="n">
        <f aca="false">calc!$D$347</f>
        <v>12</v>
      </c>
      <c r="D347" s="28" t="n">
        <f aca="false">calc!$E$347</f>
        <v>12</v>
      </c>
      <c r="E347" s="7" t="n">
        <f aca="false">calc!$K$347</f>
        <v>346</v>
      </c>
      <c r="F347" s="13" t="n">
        <f aca="false">calc!$I$347</f>
        <v>6.22791615578262</v>
      </c>
      <c r="G347" s="7" t="str">
        <f aca="false">INT(ABS(F347)) &amp; ":" &amp;ROUND(60*(ABS(F347)-INT(ABS(F347))),0)</f>
        <v>6:14</v>
      </c>
    </row>
    <row r="348" customFormat="false" ht="12.8" hidden="false" customHeight="false" outlineLevel="0" collapsed="false">
      <c r="C348" s="28" t="n">
        <f aca="false">calc!$D$348</f>
        <v>13</v>
      </c>
      <c r="D348" s="28" t="n">
        <f aca="false">calc!$E$348</f>
        <v>12</v>
      </c>
      <c r="E348" s="7" t="n">
        <f aca="false">calc!$K$348</f>
        <v>347</v>
      </c>
      <c r="F348" s="13" t="n">
        <f aca="false">calc!$I$348</f>
        <v>5.75769451621545</v>
      </c>
      <c r="G348" s="7" t="str">
        <f aca="false">INT(ABS(F348)) &amp; ":" &amp;ROUND(60*(ABS(F348)-INT(ABS(F348))),0)</f>
        <v>5:45</v>
      </c>
    </row>
    <row r="349" customFormat="false" ht="12.8" hidden="false" customHeight="false" outlineLevel="0" collapsed="false">
      <c r="C349" s="28" t="n">
        <f aca="false">calc!$D$349</f>
        <v>14</v>
      </c>
      <c r="D349" s="28" t="n">
        <f aca="false">calc!$E$349</f>
        <v>12</v>
      </c>
      <c r="E349" s="7" t="n">
        <f aca="false">calc!$K$349</f>
        <v>348</v>
      </c>
      <c r="F349" s="13" t="n">
        <f aca="false">calc!$I$349</f>
        <v>5.28227235925033</v>
      </c>
      <c r="G349" s="7" t="str">
        <f aca="false">INT(ABS(F349)) &amp; ":" &amp;ROUND(60*(ABS(F349)-INT(ABS(F349))),0)</f>
        <v>5:17</v>
      </c>
    </row>
    <row r="350" customFormat="false" ht="12.8" hidden="false" customHeight="false" outlineLevel="0" collapsed="false">
      <c r="C350" s="28" t="n">
        <f aca="false">calc!$D$350</f>
        <v>15</v>
      </c>
      <c r="D350" s="28" t="n">
        <f aca="false">calc!$E$350</f>
        <v>12</v>
      </c>
      <c r="E350" s="7" t="n">
        <f aca="false">calc!$K$350</f>
        <v>349</v>
      </c>
      <c r="F350" s="13" t="n">
        <f aca="false">calc!$I$350</f>
        <v>4.80218369283693</v>
      </c>
      <c r="G350" s="7" t="str">
        <f aca="false">INT(ABS(F350)) &amp; ":" &amp;ROUND(60*(ABS(F350)-INT(ABS(F350))),0)</f>
        <v>4:48</v>
      </c>
    </row>
    <row r="351" customFormat="false" ht="12.8" hidden="false" customHeight="false" outlineLevel="0" collapsed="false">
      <c r="C351" s="28" t="n">
        <f aca="false">calc!$D$351</f>
        <v>16</v>
      </c>
      <c r="D351" s="28" t="n">
        <f aca="false">calc!$E$351</f>
        <v>12</v>
      </c>
      <c r="E351" s="7" t="n">
        <f aca="false">calc!$K$351</f>
        <v>350</v>
      </c>
      <c r="F351" s="13" t="n">
        <f aca="false">calc!$I$351</f>
        <v>4.31797090394093</v>
      </c>
      <c r="G351" s="7" t="str">
        <f aca="false">INT(ABS(F351)) &amp; ":" &amp;ROUND(60*(ABS(F351)-INT(ABS(F351))),0)</f>
        <v>4:19</v>
      </c>
    </row>
    <row r="352" customFormat="false" ht="12.8" hidden="false" customHeight="false" outlineLevel="0" collapsed="false">
      <c r="C352" s="28" t="n">
        <f aca="false">calc!$D$352</f>
        <v>17</v>
      </c>
      <c r="D352" s="28" t="n">
        <f aca="false">calc!$E$352</f>
        <v>12</v>
      </c>
      <c r="E352" s="7" t="n">
        <f aca="false">calc!$K$352</f>
        <v>351</v>
      </c>
      <c r="F352" s="13" t="n">
        <f aca="false">calc!$I$352</f>
        <v>3.83018376123277</v>
      </c>
      <c r="G352" s="7" t="str">
        <f aca="false">INT(ABS(F352)) &amp; ":" &amp;ROUND(60*(ABS(F352)-INT(ABS(F352))),0)</f>
        <v>3:50</v>
      </c>
    </row>
    <row r="353" customFormat="false" ht="12.8" hidden="false" customHeight="false" outlineLevel="0" collapsed="false">
      <c r="C353" s="28" t="n">
        <f aca="false">calc!$D$353</f>
        <v>18</v>
      </c>
      <c r="D353" s="28" t="n">
        <f aca="false">calc!$E$353</f>
        <v>12</v>
      </c>
      <c r="E353" s="7" t="n">
        <f aca="false">calc!$K$353</f>
        <v>352</v>
      </c>
      <c r="F353" s="13" t="n">
        <f aca="false">calc!$I$353</f>
        <v>3.33937838984093</v>
      </c>
      <c r="G353" s="7" t="str">
        <f aca="false">INT(ABS(F353)) &amp; ":" &amp;ROUND(60*(ABS(F353)-INT(ABS(F353))),0)</f>
        <v>3:20</v>
      </c>
    </row>
    <row r="354" customFormat="false" ht="12.8" hidden="false" customHeight="false" outlineLevel="0" collapsed="false">
      <c r="C354" s="28" t="n">
        <f aca="false">calc!$D$354</f>
        <v>19</v>
      </c>
      <c r="D354" s="28" t="n">
        <f aca="false">calc!$E$354</f>
        <v>12</v>
      </c>
      <c r="E354" s="7" t="n">
        <f aca="false">calc!$K$354</f>
        <v>353</v>
      </c>
      <c r="F354" s="13" t="n">
        <f aca="false">calc!$I$354</f>
        <v>2.84611622184389</v>
      </c>
      <c r="G354" s="7" t="str">
        <f aca="false">INT(ABS(F354)) &amp; ":" &amp;ROUND(60*(ABS(F354)-INT(ABS(F354))),0)</f>
        <v>2:51</v>
      </c>
    </row>
    <row r="355" customFormat="false" ht="12.8" hidden="false" customHeight="false" outlineLevel="0" collapsed="false">
      <c r="C355" s="28" t="n">
        <f aca="false">calc!$D$355</f>
        <v>20</v>
      </c>
      <c r="D355" s="28" t="n">
        <f aca="false">calc!$E$355</f>
        <v>12</v>
      </c>
      <c r="E355" s="7" t="n">
        <f aca="false">calc!$K$355</f>
        <v>354</v>
      </c>
      <c r="F355" s="13" t="n">
        <f aca="false">calc!$I$355</f>
        <v>2.35096292633739</v>
      </c>
      <c r="G355" s="7" t="str">
        <f aca="false">INT(ABS(F355)) &amp; ":" &amp;ROUND(60*(ABS(F355)-INT(ABS(F355))),0)</f>
        <v>2:21</v>
      </c>
    </row>
    <row r="356" customFormat="false" ht="12.8" hidden="false" customHeight="false" outlineLevel="0" collapsed="false">
      <c r="C356" s="28" t="n">
        <f aca="false">calc!$D$356</f>
        <v>21</v>
      </c>
      <c r="D356" s="28" t="n">
        <f aca="false">calc!$E$356</f>
        <v>12</v>
      </c>
      <c r="E356" s="7" t="n">
        <f aca="false">calc!$K$356</f>
        <v>355</v>
      </c>
      <c r="F356" s="13" t="n">
        <f aca="false">calc!$I$356</f>
        <v>1.85448732311215</v>
      </c>
      <c r="G356" s="7" t="str">
        <f aca="false">INT(ABS(F356)) &amp; ":" &amp;ROUND(60*(ABS(F356)-INT(ABS(F356))),0)</f>
        <v>1:51</v>
      </c>
    </row>
    <row r="357" customFormat="false" ht="12.8" hidden="false" customHeight="false" outlineLevel="0" collapsed="false">
      <c r="C357" s="28" t="n">
        <f aca="false">calc!$D$357</f>
        <v>22</v>
      </c>
      <c r="D357" s="28" t="n">
        <f aca="false">calc!$E$357</f>
        <v>12</v>
      </c>
      <c r="E357" s="7" t="n">
        <f aca="false">calc!$K$357</f>
        <v>356</v>
      </c>
      <c r="F357" s="13" t="n">
        <f aca="false">calc!$I$357</f>
        <v>1.3572602840236</v>
      </c>
      <c r="G357" s="7" t="str">
        <f aca="false">INT(ABS(F357)) &amp; ":" &amp;ROUND(60*(ABS(F357)-INT(ABS(F357))),0)</f>
        <v>1:21</v>
      </c>
    </row>
    <row r="358" customFormat="false" ht="12.8" hidden="false" customHeight="false" outlineLevel="0" collapsed="false">
      <c r="C358" s="28" t="n">
        <f aca="false">calc!$D$358</f>
        <v>23</v>
      </c>
      <c r="D358" s="28" t="n">
        <f aca="false">calc!$E$358</f>
        <v>12</v>
      </c>
      <c r="E358" s="7" t="n">
        <f aca="false">calc!$K$358</f>
        <v>357</v>
      </c>
      <c r="F358" s="13" t="n">
        <f aca="false">calc!$I$358</f>
        <v>0.859853626283893</v>
      </c>
      <c r="G358" s="7" t="str">
        <f aca="false">INT(ABS(F358)) &amp; ":" &amp;ROUND(60*(ABS(F358)-INT(ABS(F358))),0)</f>
        <v>0:52</v>
      </c>
    </row>
    <row r="359" customFormat="false" ht="12.8" hidden="false" customHeight="false" outlineLevel="0" collapsed="false">
      <c r="C359" s="28" t="n">
        <f aca="false">calc!$D$359</f>
        <v>24</v>
      </c>
      <c r="D359" s="28" t="n">
        <f aca="false">calc!$E$359</f>
        <v>12</v>
      </c>
      <c r="E359" s="7" t="n">
        <f aca="false">calc!$K$359</f>
        <v>358</v>
      </c>
      <c r="F359" s="13" t="n">
        <f aca="false">calc!$I$359</f>
        <v>0.362839001940756</v>
      </c>
      <c r="G359" s="7" t="str">
        <f aca="false">INT(ABS(F359)) &amp; ":" &amp;ROUND(60*(ABS(F359)-INT(ABS(F359))),0)</f>
        <v>0:22</v>
      </c>
    </row>
    <row r="360" customFormat="false" ht="12.8" hidden="false" customHeight="false" outlineLevel="0" collapsed="false">
      <c r="C360" s="28" t="n">
        <f aca="false">calc!$D$360</f>
        <v>25</v>
      </c>
      <c r="D360" s="28" t="n">
        <f aca="false">calc!$E$360</f>
        <v>12</v>
      </c>
      <c r="E360" s="7" t="n">
        <f aca="false">calc!$K$360</f>
        <v>359</v>
      </c>
      <c r="F360" s="13" t="n">
        <f aca="false">calc!$I$360</f>
        <v>-0.133213212166538</v>
      </c>
      <c r="G360" s="7" t="str">
        <f aca="false">INT(ABS(F360)) &amp; ":" &amp;ROUND(60*(ABS(F360)-INT(ABS(F360))),0)</f>
        <v>0:8</v>
      </c>
    </row>
    <row r="361" customFormat="false" ht="12.8" hidden="false" customHeight="false" outlineLevel="0" collapsed="false">
      <c r="C361" s="28" t="n">
        <f aca="false">calc!$D$361</f>
        <v>26</v>
      </c>
      <c r="D361" s="28" t="n">
        <f aca="false">calc!$E$361</f>
        <v>12</v>
      </c>
      <c r="E361" s="7" t="n">
        <f aca="false">calc!$K$361</f>
        <v>360</v>
      </c>
      <c r="F361" s="13" t="n">
        <f aca="false">calc!$I$361</f>
        <v>-0.627735019680586</v>
      </c>
      <c r="G361" s="7" t="str">
        <f aca="false">INT(ABS(F361)) &amp; ":" &amp;ROUND(60*(ABS(F361)-INT(ABS(F361))),0)</f>
        <v>0:38</v>
      </c>
    </row>
    <row r="362" customFormat="false" ht="12.8" hidden="false" customHeight="false" outlineLevel="0" collapsed="false">
      <c r="C362" s="28" t="n">
        <f aca="false">calc!$D$362</f>
        <v>27</v>
      </c>
      <c r="D362" s="28" t="n">
        <f aca="false">calc!$E$362</f>
        <v>12</v>
      </c>
      <c r="E362" s="7" t="n">
        <f aca="false">calc!$K$362</f>
        <v>361</v>
      </c>
      <c r="F362" s="13" t="n">
        <f aca="false">calc!$I$362</f>
        <v>-1.12016190096074</v>
      </c>
      <c r="G362" s="7" t="str">
        <f aca="false">INT(ABS(F362)) &amp; ":" &amp;ROUND(60*(ABS(F362)-INT(ABS(F362))),0)</f>
        <v>1:7</v>
      </c>
    </row>
    <row r="363" customFormat="false" ht="12.8" hidden="false" customHeight="false" outlineLevel="0" collapsed="false">
      <c r="C363" s="28" t="n">
        <f aca="false">calc!$D$363</f>
        <v>28</v>
      </c>
      <c r="D363" s="28" t="n">
        <f aca="false">calc!$E$363</f>
        <v>12</v>
      </c>
      <c r="E363" s="7" t="n">
        <f aca="false">calc!$K$363</f>
        <v>362</v>
      </c>
      <c r="F363" s="13" t="n">
        <f aca="false">calc!$I$363</f>
        <v>-1.60993389610235</v>
      </c>
      <c r="G363" s="7" t="str">
        <f aca="false">INT(ABS(F363)) &amp; ":" &amp;ROUND(60*(ABS(F363)-INT(ABS(F363))),0)</f>
        <v>1:37</v>
      </c>
    </row>
    <row r="364" customFormat="false" ht="12.8" hidden="false" customHeight="false" outlineLevel="0" collapsed="false">
      <c r="C364" s="28" t="n">
        <f aca="false">calc!$D$364</f>
        <v>29</v>
      </c>
      <c r="D364" s="28" t="n">
        <f aca="false">calc!$E$364</f>
        <v>12</v>
      </c>
      <c r="E364" s="7" t="n">
        <f aca="false">calc!$K$364</f>
        <v>363</v>
      </c>
      <c r="F364" s="13" t="n">
        <f aca="false">calc!$I$364</f>
        <v>-2.09649667064127</v>
      </c>
      <c r="G364" s="7" t="str">
        <f aca="false">INT(ABS(F364)) &amp; ":" &amp;ROUND(60*(ABS(F364)-INT(ABS(F364))),0)</f>
        <v>2:6</v>
      </c>
    </row>
    <row r="365" customFormat="false" ht="12.8" hidden="false" customHeight="false" outlineLevel="0" collapsed="false">
      <c r="C365" s="28" t="n">
        <f aca="false">calc!$D$365</f>
        <v>30</v>
      </c>
      <c r="D365" s="28" t="n">
        <f aca="false">calc!$E$365</f>
        <v>12</v>
      </c>
      <c r="E365" s="7" t="n">
        <f aca="false">calc!$K$365</f>
        <v>364</v>
      </c>
      <c r="F365" s="13" t="n">
        <f aca="false">calc!$I$365</f>
        <v>-2.57930255995871</v>
      </c>
      <c r="G365" s="7" t="str">
        <f aca="false">INT(ABS(F365)) &amp; ":" &amp;ROUND(60*(ABS(F365)-INT(ABS(F365))),0)</f>
        <v>2:35</v>
      </c>
    </row>
    <row r="366" customFormat="false" ht="12.8" hidden="false" customHeight="false" outlineLevel="0" collapsed="false">
      <c r="C366" s="28" t="n">
        <f aca="false">calc!$D$366</f>
        <v>31</v>
      </c>
      <c r="D366" s="28" t="n">
        <f aca="false">calc!$E$366</f>
        <v>12</v>
      </c>
      <c r="E366" s="7" t="n">
        <f aca="false">calc!$K$366</f>
        <v>365</v>
      </c>
      <c r="F366" s="13" t="n">
        <f aca="false">calc!$I$366</f>
        <v>-3.05781158859054</v>
      </c>
      <c r="G366" s="7" t="str">
        <f aca="false">INT(ABS(F366)) &amp; ":" &amp;ROUND(60*(ABS(F366)-INT(ABS(F366))),0)</f>
        <v>3:3</v>
      </c>
    </row>
    <row r="367" customFormat="false" ht="12.8" hidden="false" customHeight="false" outlineLevel="0" collapsed="false">
      <c r="C367" s="28" t="n">
        <f aca="false">calc!$D$367</f>
        <v>1</v>
      </c>
      <c r="D367" s="28" t="n">
        <f aca="false">calc!$E$367</f>
        <v>13</v>
      </c>
      <c r="E367" s="7" t="n">
        <f aca="false">calc!$K$367</f>
        <v>366</v>
      </c>
      <c r="F367" s="13" t="n">
        <f aca="false">calc!$I$367</f>
        <v>-3.5314924607892</v>
      </c>
      <c r="G367" s="7" t="str">
        <f aca="false">INT(ABS(F367)) &amp; ":" &amp;ROUND(60*(ABS(F367)-INT(ABS(F367))),0)</f>
        <v>3:32</v>
      </c>
    </row>
    <row r="368" customFormat="false" ht="12.8" hidden="false" customHeight="false" outlineLevel="0" collapsed="false">
      <c r="C368" s="0"/>
    </row>
    <row r="369" customFormat="false" ht="12.8" hidden="false" customHeight="false" outlineLevel="0" collapsed="false">
      <c r="C369" s="0"/>
    </row>
    <row r="370" customFormat="false" ht="12.8" hidden="false" customHeight="false" outlineLevel="0" collapsed="false">
      <c r="C370" s="0"/>
    </row>
    <row r="371" customFormat="false" ht="12.8" hidden="false" customHeight="false" outlineLevel="0" collapsed="false">
      <c r="C371" s="0"/>
    </row>
    <row r="372" customFormat="false" ht="12.8" hidden="false" customHeight="false" outlineLevel="0" collapsed="false">
      <c r="C372" s="0"/>
    </row>
    <row r="373" customFormat="false" ht="12.8" hidden="false" customHeight="false" outlineLevel="0" collapsed="false">
      <c r="C373" s="0"/>
    </row>
    <row r="374" customFormat="false" ht="12.8" hidden="false" customHeight="false" outlineLevel="0" collapsed="false">
      <c r="C374" s="0"/>
    </row>
    <row r="375" customFormat="false" ht="12.8" hidden="false" customHeight="false" outlineLevel="0" collapsed="false">
      <c r="C375" s="0"/>
    </row>
    <row r="376" customFormat="false" ht="12.8" hidden="false" customHeight="false" outlineLevel="0" collapsed="false">
      <c r="C376" s="0"/>
    </row>
    <row r="377" customFormat="false" ht="12.8" hidden="false" customHeight="false" outlineLevel="0" collapsed="false">
      <c r="C377" s="0"/>
    </row>
    <row r="378" customFormat="false" ht="12.8" hidden="false" customHeight="false" outlineLevel="0" collapsed="false">
      <c r="C378" s="0"/>
    </row>
    <row r="379" customFormat="false" ht="12.8" hidden="false" customHeight="false" outlineLevel="0" collapsed="false">
      <c r="C379" s="0"/>
    </row>
    <row r="380" customFormat="false" ht="12.8" hidden="false" customHeight="false" outlineLevel="0" collapsed="false">
      <c r="C380" s="0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1.53515625" defaultRowHeight="12.8" zeroHeight="false" outlineLevelRow="0" outlineLevelCol="0"/>
  <cols>
    <col collapsed="false" customWidth="true" hidden="false" outlineLevel="0" max="3" min="3" style="9" width="6.31"/>
    <col collapsed="false" customWidth="true" hidden="false" outlineLevel="0" max="5" min="4" style="0" width="6.31"/>
    <col collapsed="false" customWidth="true" hidden="false" outlineLevel="0" max="6" min="6" style="0" width="8.21"/>
    <col collapsed="false" customWidth="true" hidden="false" outlineLevel="0" max="7" min="7" style="2" width="12.33"/>
    <col collapsed="false" customWidth="true" hidden="false" outlineLevel="0" max="8" min="8" style="17" width="14.24"/>
  </cols>
  <sheetData>
    <row r="1" customFormat="false" ht="12.8" hidden="false" customHeight="false" outlineLevel="0" collapsed="false">
      <c r="A1" s="2" t="str">
        <f aca="false">input!$C$1</f>
        <v>UT</v>
      </c>
      <c r="B1" s="1" t="str">
        <f aca="false">input!$D$1</f>
        <v>Year</v>
      </c>
      <c r="C1" s="19" t="str">
        <f aca="false">calc!$D$1</f>
        <v>Date</v>
      </c>
      <c r="D1" s="19" t="str">
        <f aca="false">calc!$E$1</f>
        <v>Month</v>
      </c>
      <c r="E1" s="2" t="str">
        <f aca="false">calc!$K$1</f>
        <v>Day</v>
      </c>
      <c r="F1" s="22" t="str">
        <f aca="false">calc!$U$1</f>
        <v>delta</v>
      </c>
      <c r="G1" s="2" t="s">
        <v>46</v>
      </c>
      <c r="H1" s="26" t="str">
        <f aca="false">calc!$AD$1</f>
        <v>R / AU</v>
      </c>
    </row>
    <row r="2" customFormat="false" ht="12.8" hidden="false" customHeight="false" outlineLevel="0" collapsed="false">
      <c r="A2" s="4" t="n">
        <f aca="false">input!$C$2</f>
        <v>15</v>
      </c>
      <c r="B2" s="46" t="n">
        <f aca="false">input!$D$2</f>
        <v>2022</v>
      </c>
      <c r="C2" s="28" t="n">
        <f aca="false">calc!$D$2</f>
        <v>1</v>
      </c>
      <c r="D2" s="28" t="n">
        <f aca="false">calc!$E$2</f>
        <v>1</v>
      </c>
      <c r="E2" s="7" t="n">
        <f aca="false">calc!$K$2</f>
        <v>1</v>
      </c>
      <c r="F2" s="6" t="n">
        <f aca="false">calc!$U$2</f>
        <v>-22.9658060307239</v>
      </c>
      <c r="G2" s="2" t="s">
        <v>47</v>
      </c>
      <c r="H2" s="17" t="n">
        <f aca="false">calc!$AD$2</f>
        <v>0.98334768268221</v>
      </c>
    </row>
    <row r="3" customFormat="false" ht="12.8" hidden="false" customHeight="false" outlineLevel="0" collapsed="false">
      <c r="C3" s="28" t="n">
        <f aca="false">calc!$D$3</f>
        <v>2</v>
      </c>
      <c r="D3" s="28" t="n">
        <f aca="false">calc!$E$3</f>
        <v>1</v>
      </c>
      <c r="E3" s="7" t="n">
        <f aca="false">calc!$K$3</f>
        <v>2</v>
      </c>
      <c r="F3" s="6" t="n">
        <f aca="false">calc!$U$3</f>
        <v>-22.8766186428568</v>
      </c>
      <c r="H3" s="17" t="n">
        <f aca="false">calc!$AD$3</f>
        <v>0.983339967680056</v>
      </c>
    </row>
    <row r="4" customFormat="false" ht="12.8" hidden="false" customHeight="false" outlineLevel="0" collapsed="false">
      <c r="B4" s="2" t="s">
        <v>37</v>
      </c>
      <c r="C4" s="28" t="n">
        <f aca="false">calc!$D$4</f>
        <v>3</v>
      </c>
      <c r="D4" s="28" t="n">
        <f aca="false">calc!$E$4</f>
        <v>1</v>
      </c>
      <c r="E4" s="7" t="n">
        <f aca="false">calc!$K$4</f>
        <v>3</v>
      </c>
      <c r="F4" s="6" t="n">
        <f aca="false">calc!$U$4</f>
        <v>-22.7798436294979</v>
      </c>
      <c r="H4" s="26" t="n">
        <f aca="false">calc!$AD$4</f>
        <v>0.983335812942691</v>
      </c>
    </row>
    <row r="5" customFormat="false" ht="12.8" hidden="false" customHeight="false" outlineLevel="0" collapsed="false">
      <c r="B5" s="2" t="s">
        <v>38</v>
      </c>
      <c r="C5" s="28" t="n">
        <f aca="false">calc!$D$5</f>
        <v>4</v>
      </c>
      <c r="D5" s="28" t="n">
        <f aca="false">calc!$E$5</f>
        <v>1</v>
      </c>
      <c r="E5" s="7" t="n">
        <f aca="false">calc!$K$5</f>
        <v>4</v>
      </c>
      <c r="F5" s="6" t="n">
        <f aca="false">calc!$U$5</f>
        <v>-22.6755283327486</v>
      </c>
      <c r="H5" s="17" t="n">
        <f aca="false">calc!$AD$5</f>
        <v>0.983335267621833</v>
      </c>
    </row>
    <row r="6" customFormat="false" ht="12.8" hidden="false" customHeight="false" outlineLevel="0" collapsed="false">
      <c r="B6" s="2" t="s">
        <v>39</v>
      </c>
      <c r="C6" s="28" t="n">
        <f aca="false">calc!$D$6</f>
        <v>5</v>
      </c>
      <c r="D6" s="28" t="n">
        <f aca="false">calc!$E$6</f>
        <v>1</v>
      </c>
      <c r="E6" s="7" t="n">
        <f aca="false">calc!$K$6</f>
        <v>5</v>
      </c>
      <c r="F6" s="6" t="n">
        <f aca="false">calc!$U$6</f>
        <v>-22.56372378604</v>
      </c>
      <c r="H6" s="17" t="n">
        <f aca="false">calc!$AD$6</f>
        <v>0.983338463984109</v>
      </c>
    </row>
    <row r="7" customFormat="false" ht="12.8" hidden="false" customHeight="false" outlineLevel="0" collapsed="false">
      <c r="C7" s="28" t="n">
        <f aca="false">calc!$D$7</f>
        <v>6</v>
      </c>
      <c r="D7" s="28" t="n">
        <f aca="false">calc!$E$7</f>
        <v>1</v>
      </c>
      <c r="E7" s="7" t="n">
        <f aca="false">calc!$K$7</f>
        <v>6</v>
      </c>
      <c r="F7" s="6" t="n">
        <f aca="false">calc!$U$7</f>
        <v>-22.4444846323637</v>
      </c>
      <c r="H7" s="17" t="n">
        <f aca="false">calc!$AD$7</f>
        <v>0.98334560293472</v>
      </c>
    </row>
    <row r="8" customFormat="false" ht="12.8" hidden="false" customHeight="false" outlineLevel="0" collapsed="false">
      <c r="C8" s="28" t="n">
        <f aca="false">calc!$D$8</f>
        <v>7</v>
      </c>
      <c r="D8" s="28" t="n">
        <f aca="false">calc!$E$8</f>
        <v>1</v>
      </c>
      <c r="E8" s="7" t="n">
        <f aca="false">calc!$K$8</f>
        <v>7</v>
      </c>
      <c r="F8" s="6" t="n">
        <f aca="false">calc!$U$8</f>
        <v>-22.3178690377076</v>
      </c>
      <c r="H8" s="17" t="n">
        <f aca="false">calc!$AD$8</f>
        <v>0.983356934581971</v>
      </c>
    </row>
    <row r="9" customFormat="false" ht="12.8" hidden="false" customHeight="false" outlineLevel="0" collapsed="false">
      <c r="C9" s="28" t="n">
        <f aca="false">calc!$D$9</f>
        <v>8</v>
      </c>
      <c r="D9" s="28" t="n">
        <f aca="false">calc!$E$9</f>
        <v>1</v>
      </c>
      <c r="E9" s="7" t="n">
        <f aca="false">calc!$K$9</f>
        <v>8</v>
      </c>
      <c r="F9" s="6" t="n">
        <f aca="false">calc!$U$9</f>
        <v>-22.1839386000536</v>
      </c>
      <c r="H9" s="17" t="n">
        <f aca="false">calc!$AD$9</f>
        <v>0.983372736691158</v>
      </c>
    </row>
    <row r="10" customFormat="false" ht="12.8" hidden="false" customHeight="false" outlineLevel="0" collapsed="false">
      <c r="C10" s="28" t="n">
        <f aca="false">calc!$D$10</f>
        <v>9</v>
      </c>
      <c r="D10" s="28" t="n">
        <f aca="false">calc!$E$10</f>
        <v>1</v>
      </c>
      <c r="E10" s="7" t="n">
        <f aca="false">calc!$K$10</f>
        <v>9</v>
      </c>
      <c r="F10" s="6" t="n">
        <f aca="false">calc!$U$10</f>
        <v>-22.0427582543036</v>
      </c>
      <c r="H10" s="17" t="n">
        <f aca="false">calc!$AD$10</f>
        <v>0.983393293938706</v>
      </c>
    </row>
    <row r="11" customFormat="false" ht="12.8" hidden="false" customHeight="false" outlineLevel="0" collapsed="false">
      <c r="C11" s="28" t="n">
        <f aca="false">calc!$D$11</f>
        <v>10</v>
      </c>
      <c r="D11" s="28" t="n">
        <f aca="false">calc!$E$11</f>
        <v>1</v>
      </c>
      <c r="E11" s="7" t="n">
        <f aca="false">calc!$K$11</f>
        <v>10</v>
      </c>
      <c r="F11" s="6" t="n">
        <f aca="false">calc!$U$11</f>
        <v>-21.8943961735132</v>
      </c>
      <c r="H11" s="17" t="n">
        <f aca="false">calc!$AD$11</f>
        <v>0.983418880437574</v>
      </c>
    </row>
    <row r="12" customFormat="false" ht="12.8" hidden="false" customHeight="false" outlineLevel="0" collapsed="false">
      <c r="C12" s="28" t="n">
        <f aca="false">calc!$D$12</f>
        <v>11</v>
      </c>
      <c r="D12" s="28" t="n">
        <f aca="false">calc!$E$12</f>
        <v>1</v>
      </c>
      <c r="E12" s="7" t="n">
        <f aca="false">calc!$K$12</f>
        <v>11</v>
      </c>
      <c r="F12" s="6" t="n">
        <f aca="false">calc!$U$12</f>
        <v>-21.738923666817</v>
      </c>
      <c r="H12" s="17" t="n">
        <f aca="false">calc!$AD$12</f>
        <v>0.983449747159629</v>
      </c>
    </row>
    <row r="13" customFormat="false" ht="12.8" hidden="false" customHeight="false" outlineLevel="0" collapsed="false">
      <c r="C13" s="28" t="n">
        <f aca="false">calc!$D$13</f>
        <v>12</v>
      </c>
      <c r="D13" s="28" t="n">
        <f aca="false">calc!$E$13</f>
        <v>1</v>
      </c>
      <c r="E13" s="7" t="n">
        <f aca="false">calc!$K$13</f>
        <v>12</v>
      </c>
      <c r="F13" s="6" t="n">
        <f aca="false">calc!$U$13</f>
        <v>-21.5764150744297</v>
      </c>
      <c r="H13" s="17" t="n">
        <f aca="false">calc!$AD$13</f>
        <v>0.983486114801527</v>
      </c>
    </row>
    <row r="14" customFormat="false" ht="12.8" hidden="false" customHeight="false" outlineLevel="0" collapsed="false">
      <c r="C14" s="28" t="n">
        <f aca="false">calc!$D$14</f>
        <v>13</v>
      </c>
      <c r="D14" s="28" t="n">
        <f aca="false">calc!$E$14</f>
        <v>1</v>
      </c>
      <c r="E14" s="7" t="n">
        <f aca="false">calc!$K$14</f>
        <v>13</v>
      </c>
      <c r="F14" s="6" t="n">
        <f aca="false">calc!$U$14</f>
        <v>-21.4069476601146</v>
      </c>
      <c r="H14" s="17" t="n">
        <f aca="false">calc!$AD$14</f>
        <v>0.983528171540188</v>
      </c>
    </row>
    <row r="15" customFormat="false" ht="12.8" hidden="false" customHeight="false" outlineLevel="0" collapsed="false">
      <c r="C15" s="28" t="n">
        <f aca="false">calc!$D$15</f>
        <v>14</v>
      </c>
      <c r="D15" s="28" t="n">
        <f aca="false">calc!$E$15</f>
        <v>1</v>
      </c>
      <c r="E15" s="7" t="n">
        <f aca="false">calc!$K$15</f>
        <v>14</v>
      </c>
      <c r="F15" s="6" t="n">
        <f aca="false">calc!$U$15</f>
        <v>-21.2306015015041</v>
      </c>
      <c r="H15" s="17" t="n">
        <f aca="false">calc!$AD$15</f>
        <v>0.98357607421546</v>
      </c>
    </row>
    <row r="16" customFormat="false" ht="12.8" hidden="false" customHeight="false" outlineLevel="0" collapsed="false">
      <c r="C16" s="28" t="n">
        <f aca="false">calc!$D$16</f>
        <v>15</v>
      </c>
      <c r="D16" s="28" t="n">
        <f aca="false">calc!$E$16</f>
        <v>1</v>
      </c>
      <c r="E16" s="7" t="n">
        <f aca="false">calc!$K$16</f>
        <v>15</v>
      </c>
      <c r="F16" s="6" t="n">
        <f aca="false">calc!$U$16</f>
        <v>-21.0474593786626</v>
      </c>
      <c r="H16" s="17" t="n">
        <f aca="false">calc!$AD$16</f>
        <v>0.983629950933407</v>
      </c>
    </row>
    <row r="17" customFormat="false" ht="12.8" hidden="false" customHeight="false" outlineLevel="0" collapsed="false">
      <c r="C17" s="28" t="n">
        <f aca="false">calc!$D$17</f>
        <v>16</v>
      </c>
      <c r="D17" s="28" t="n">
        <f aca="false">calc!$E$17</f>
        <v>1</v>
      </c>
      <c r="E17" s="7" t="n">
        <f aca="false">calc!$K$17</f>
        <v>16</v>
      </c>
      <c r="F17" s="6" t="n">
        <f aca="false">calc!$U$17</f>
        <v>-20.8576066612602</v>
      </c>
      <c r="H17" s="17" t="n">
        <f aca="false">calc!$AD$17</f>
        <v>0.983689903003007</v>
      </c>
    </row>
    <row r="18" customFormat="false" ht="12.8" hidden="false" customHeight="false" outlineLevel="0" collapsed="false">
      <c r="C18" s="28" t="n">
        <f aca="false">calc!$D$18</f>
        <v>17</v>
      </c>
      <c r="D18" s="28" t="n">
        <f aca="false">calc!$E$18</f>
        <v>1</v>
      </c>
      <c r="E18" s="7" t="n">
        <f aca="false">calc!$K$18</f>
        <v>17</v>
      </c>
      <c r="F18" s="6" t="n">
        <f aca="false">calc!$U$18</f>
        <v>-20.6611311947429</v>
      </c>
      <c r="H18" s="17" t="n">
        <f aca="false">calc!$AD$18</f>
        <v>0.983756004508659</v>
      </c>
    </row>
    <row r="19" customFormat="false" ht="12.8" hidden="false" customHeight="false" outlineLevel="0" collapsed="false">
      <c r="C19" s="28" t="n">
        <f aca="false">calc!$D$19</f>
        <v>18</v>
      </c>
      <c r="D19" s="28" t="n">
        <f aca="false">calc!$E$19</f>
        <v>1</v>
      </c>
      <c r="E19" s="7" t="n">
        <f aca="false">calc!$K$19</f>
        <v>18</v>
      </c>
      <c r="F19" s="6" t="n">
        <f aca="false">calc!$U$19</f>
        <v>-20.4581231858494</v>
      </c>
      <c r="H19" s="17" t="n">
        <f aca="false">calc!$AD$19</f>
        <v>0.983828298594714</v>
      </c>
    </row>
    <row r="20" customFormat="false" ht="12.8" hidden="false" customHeight="false" outlineLevel="0" collapsed="false">
      <c r="C20" s="28" t="n">
        <f aca="false">calc!$D$20</f>
        <v>19</v>
      </c>
      <c r="D20" s="28" t="n">
        <f aca="false">calc!$E$20</f>
        <v>1</v>
      </c>
      <c r="E20" s="7" t="n">
        <f aca="false">calc!$K$20</f>
        <v>19</v>
      </c>
      <c r="F20" s="6" t="n">
        <f aca="false">calc!$U$20</f>
        <v>-20.2486750878372</v>
      </c>
      <c r="H20" s="17" t="n">
        <f aca="false">calc!$AD$20</f>
        <v>0.983906790533758</v>
      </c>
    </row>
    <row r="21" customFormat="false" ht="12.8" hidden="false" customHeight="false" outlineLevel="0" collapsed="false">
      <c r="C21" s="28" t="n">
        <f aca="false">calc!$D$21</f>
        <v>20</v>
      </c>
      <c r="D21" s="28" t="n">
        <f aca="false">calc!$E$21</f>
        <v>1</v>
      </c>
      <c r="E21" s="7" t="n">
        <f aca="false">calc!$K$21</f>
        <v>20</v>
      </c>
      <c r="F21" s="6" t="n">
        <f aca="false">calc!$U$21</f>
        <v>-20.0328814857519</v>
      </c>
      <c r="H21" s="17" t="n">
        <f aca="false">calc!$AD$21</f>
        <v>0.98399143866094</v>
      </c>
    </row>
    <row r="22" customFormat="false" ht="12.8" hidden="false" customHeight="false" outlineLevel="0" collapsed="false">
      <c r="C22" s="28" t="n">
        <f aca="false">calc!$D$22</f>
        <v>21</v>
      </c>
      <c r="D22" s="28" t="n">
        <f aca="false">calc!$E$22</f>
        <v>1</v>
      </c>
      <c r="E22" s="7" t="n">
        <f aca="false">calc!$K$22</f>
        <v>21</v>
      </c>
      <c r="F22" s="6" t="n">
        <f aca="false">calc!$U$22</f>
        <v>-19.8108389820652</v>
      </c>
      <c r="H22" s="17" t="n">
        <f aca="false">calc!$AD$22</f>
        <v>0.98408214507132</v>
      </c>
    </row>
    <row r="23" customFormat="false" ht="12.8" hidden="false" customHeight="false" outlineLevel="0" collapsed="false">
      <c r="C23" s="28" t="n">
        <f aca="false">calc!$D$23</f>
        <v>22</v>
      </c>
      <c r="D23" s="28" t="n">
        <f aca="false">calc!$E$23</f>
        <v>1</v>
      </c>
      <c r="E23" s="7" t="n">
        <f aca="false">calc!$K$23</f>
        <v>22</v>
      </c>
      <c r="F23" s="6" t="n">
        <f aca="false">calc!$U$23</f>
        <v>-19.5826460830009</v>
      </c>
      <c r="H23" s="17" t="n">
        <f aca="false">calc!$AD$23</f>
        <v>0.984178748422002</v>
      </c>
    </row>
    <row r="24" customFormat="false" ht="12.8" hidden="false" customHeight="false" outlineLevel="0" collapsed="false">
      <c r="C24" s="28" t="n">
        <f aca="false">calc!$D$24</f>
        <v>23</v>
      </c>
      <c r="D24" s="28" t="n">
        <f aca="false">calc!$E$24</f>
        <v>1</v>
      </c>
      <c r="E24" s="7" t="n">
        <f aca="false">calc!$K$24</f>
        <v>23</v>
      </c>
      <c r="F24" s="6" t="n">
        <f aca="false">calc!$U$24</f>
        <v>-19.348403085836</v>
      </c>
      <c r="H24" s="17" t="n">
        <f aca="false">calc!$AD$24</f>
        <v>0.984281021152815</v>
      </c>
    </row>
    <row r="25" customFormat="false" ht="12.8" hidden="false" customHeight="false" outlineLevel="0" collapsed="false">
      <c r="C25" s="28" t="n">
        <f aca="false">calc!$D$25</f>
        <v>24</v>
      </c>
      <c r="D25" s="28" t="n">
        <f aca="false">calc!$E$25</f>
        <v>1</v>
      </c>
      <c r="E25" s="7" t="n">
        <f aca="false">calc!$K$25</f>
        <v>24</v>
      </c>
      <c r="F25" s="6" t="n">
        <f aca="false">calc!$U$25</f>
        <v>-19.1082119674623</v>
      </c>
      <c r="H25" s="17" t="n">
        <f aca="false">calc!$AD$25</f>
        <v>0.9843886729271</v>
      </c>
    </row>
    <row r="26" customFormat="false" ht="12.8" hidden="false" customHeight="false" outlineLevel="0" collapsed="false">
      <c r="C26" s="28" t="n">
        <f aca="false">calc!$D$26</f>
        <v>25</v>
      </c>
      <c r="D26" s="28" t="n">
        <f aca="false">calc!$E$26</f>
        <v>1</v>
      </c>
      <c r="E26" s="7" t="n">
        <f aca="false">calc!$K$26</f>
        <v>25</v>
      </c>
      <c r="F26" s="6" t="n">
        <f aca="false">calc!$U$26</f>
        <v>-18.8621762744675</v>
      </c>
      <c r="H26" s="17" t="n">
        <f aca="false">calc!$AD$26</f>
        <v>0.98450136118071</v>
      </c>
    </row>
    <row r="27" customFormat="false" ht="12.8" hidden="false" customHeight="false" outlineLevel="0" collapsed="false">
      <c r="C27" s="28" t="n">
        <f aca="false">calc!$D$27</f>
        <v>26</v>
      </c>
      <c r="D27" s="28" t="n">
        <f aca="false">calc!$E$27</f>
        <v>1</v>
      </c>
      <c r="E27" s="7" t="n">
        <f aca="false">calc!$K$27</f>
        <v>26</v>
      </c>
      <c r="F27" s="6" t="n">
        <f aca="false">calc!$U$27</f>
        <v>-18.6104010149843</v>
      </c>
      <c r="H27" s="17" t="n">
        <f aca="false">calc!$AD$27</f>
        <v>0.984618708514979</v>
      </c>
    </row>
    <row r="28" customFormat="false" ht="12.8" hidden="false" customHeight="false" outlineLevel="0" collapsed="false">
      <c r="C28" s="28" t="n">
        <f aca="false">calc!$D$28</f>
        <v>27</v>
      </c>
      <c r="D28" s="28" t="n">
        <f aca="false">calc!$E$28</f>
        <v>1</v>
      </c>
      <c r="E28" s="7" t="n">
        <f aca="false">calc!$K$28</f>
        <v>27</v>
      </c>
      <c r="F28" s="6" t="n">
        <f aca="false">calc!$U$28</f>
        <v>-18.3529925525256</v>
      </c>
      <c r="H28" s="17" t="n">
        <f aca="false">calc!$AD$28</f>
        <v>0.984740325489118</v>
      </c>
    </row>
    <row r="29" customFormat="false" ht="12.8" hidden="false" customHeight="false" outlineLevel="0" collapsed="false">
      <c r="C29" s="28" t="n">
        <f aca="false">calc!$D$29</f>
        <v>28</v>
      </c>
      <c r="D29" s="28" t="n">
        <f aca="false">calc!$E$29</f>
        <v>1</v>
      </c>
      <c r="E29" s="7" t="n">
        <f aca="false">calc!$K$29</f>
        <v>28</v>
      </c>
      <c r="F29" s="6" t="n">
        <f aca="false">calc!$U$29</f>
        <v>-18.0900585020272</v>
      </c>
      <c r="H29" s="17" t="n">
        <f aca="false">calc!$AD$29</f>
        <v>0.984865836379191</v>
      </c>
    </row>
    <row r="30" customFormat="false" ht="12.8" hidden="false" customHeight="false" outlineLevel="0" collapsed="false">
      <c r="C30" s="28" t="n">
        <f aca="false">calc!$D$30</f>
        <v>29</v>
      </c>
      <c r="D30" s="28" t="n">
        <f aca="false">calc!$E$30</f>
        <v>1</v>
      </c>
      <c r="E30" s="7" t="n">
        <f aca="false">calc!$K$30</f>
        <v>29</v>
      </c>
      <c r="F30" s="6" t="n">
        <f aca="false">calc!$U$30</f>
        <v>-17.8217076282729</v>
      </c>
      <c r="H30" s="17" t="n">
        <f aca="false">calc!$AD$30</f>
        <v>0.984994904861445</v>
      </c>
    </row>
    <row r="31" customFormat="false" ht="12.8" hidden="false" customHeight="false" outlineLevel="0" collapsed="false">
      <c r="C31" s="28" t="n">
        <f aca="false">calc!$D$31</f>
        <v>30</v>
      </c>
      <c r="D31" s="28" t="n">
        <f aca="false">calc!$E$31</f>
        <v>1</v>
      </c>
      <c r="E31" s="7" t="n">
        <f aca="false">calc!$K$31</f>
        <v>30</v>
      </c>
      <c r="F31" s="6" t="n">
        <f aca="false">calc!$U$31</f>
        <v>-17.5480497468822</v>
      </c>
      <c r="H31" s="17" t="n">
        <f aca="false">calc!$AD$31</f>
        <v>0.985127256465714</v>
      </c>
    </row>
    <row r="32" customFormat="false" ht="12.8" hidden="false" customHeight="false" outlineLevel="0" collapsed="false">
      <c r="C32" s="28" t="n">
        <f aca="false">calc!$D$32</f>
        <v>31</v>
      </c>
      <c r="D32" s="28" t="n">
        <f aca="false">calc!$E$32</f>
        <v>1</v>
      </c>
      <c r="E32" s="7" t="n">
        <f aca="false">calc!$K$32</f>
        <v>31</v>
      </c>
      <c r="F32" s="6" t="n">
        <f aca="false">calc!$U$32</f>
        <v>-17.2691956280154</v>
      </c>
      <c r="H32" s="17" t="n">
        <f aca="false">calc!$AD$32</f>
        <v>0.985262695056914</v>
      </c>
    </row>
    <row r="33" customFormat="false" ht="12.8" hidden="false" customHeight="false" outlineLevel="0" collapsed="false">
      <c r="C33" s="28" t="n">
        <f aca="false">calc!$D$33</f>
        <v>1</v>
      </c>
      <c r="D33" s="28" t="n">
        <f aca="false">calc!$E$33</f>
        <v>2</v>
      </c>
      <c r="E33" s="7" t="n">
        <f aca="false">calc!$K$33</f>
        <v>32</v>
      </c>
      <c r="F33" s="6" t="n">
        <f aca="false">calc!$U$33</f>
        <v>-16.9852569029236</v>
      </c>
      <c r="H33" s="17" t="n">
        <f aca="false">calc!$AD$33</f>
        <v>0.985401111469738</v>
      </c>
    </row>
    <row r="34" customFormat="false" ht="12.8" hidden="false" customHeight="false" outlineLevel="0" collapsed="false">
      <c r="C34" s="28" t="n">
        <f aca="false">calc!$D$34</f>
        <v>2</v>
      </c>
      <c r="D34" s="28" t="n">
        <f aca="false">calc!$E$34</f>
        <v>2</v>
      </c>
      <c r="E34" s="7" t="n">
        <f aca="false">calc!$K$34</f>
        <v>33</v>
      </c>
      <c r="F34" s="6" t="n">
        <f aca="false">calc!$U$34</f>
        <v>-16.696345973468</v>
      </c>
      <c r="H34" s="17" t="n">
        <f aca="false">calc!$AD$34</f>
        <v>0.985542483589974</v>
      </c>
    </row>
    <row r="35" customFormat="false" ht="12.8" hidden="false" customHeight="false" outlineLevel="0" collapsed="false">
      <c r="C35" s="28" t="n">
        <f aca="false">calc!$D$35</f>
        <v>3</v>
      </c>
      <c r="D35" s="28" t="n">
        <f aca="false">calc!$E$35</f>
        <v>2</v>
      </c>
      <c r="E35" s="7" t="n">
        <f aca="false">calc!$K$35</f>
        <v>34</v>
      </c>
      <c r="F35" s="6" t="n">
        <f aca="false">calc!$U$35</f>
        <v>-16.4025759247082</v>
      </c>
      <c r="H35" s="17" t="n">
        <f aca="false">calc!$AD$35</f>
        <v>0.98568686843702</v>
      </c>
    </row>
    <row r="36" customFormat="false" ht="12.8" hidden="false" customHeight="false" outlineLevel="0" collapsed="false">
      <c r="C36" s="28" t="n">
        <f aca="false">calc!$D$36</f>
        <v>4</v>
      </c>
      <c r="D36" s="28" t="n">
        <f aca="false">calc!$E$36</f>
        <v>2</v>
      </c>
      <c r="E36" s="7" t="n">
        <f aca="false">calc!$K$36</f>
        <v>35</v>
      </c>
      <c r="F36" s="6" t="n">
        <f aca="false">calc!$U$36</f>
        <v>-16.1040604406441</v>
      </c>
      <c r="H36" s="17" t="n">
        <f aca="false">calc!$AD$36</f>
        <v>0.985834387931772</v>
      </c>
    </row>
    <row r="37" customFormat="false" ht="12.8" hidden="false" customHeight="false" outlineLevel="0" collapsed="false">
      <c r="C37" s="28" t="n">
        <f aca="false">calc!$D$37</f>
        <v>5</v>
      </c>
      <c r="D37" s="28" t="n">
        <f aca="false">calc!$E$37</f>
        <v>2</v>
      </c>
      <c r="E37" s="7" t="n">
        <f aca="false">calc!$K$37</f>
        <v>36</v>
      </c>
      <c r="F37" s="6" t="n">
        <f aca="false">calc!$U$37</f>
        <v>-15.800913723172</v>
      </c>
      <c r="H37" s="17" t="n">
        <f aca="false">calc!$AD$37</f>
        <v>0.985985210834044</v>
      </c>
    </row>
    <row r="38" customFormat="false" ht="12.8" hidden="false" customHeight="false" outlineLevel="0" collapsed="false">
      <c r="C38" s="28" t="n">
        <f aca="false">calc!$D$38</f>
        <v>6</v>
      </c>
      <c r="D38" s="28" t="n">
        <f aca="false">calc!$E$38</f>
        <v>2</v>
      </c>
      <c r="E38" s="7" t="n">
        <f aca="false">calc!$K$38</f>
        <v>37</v>
      </c>
      <c r="F38" s="6" t="n">
        <f aca="false">calc!$U$38</f>
        <v>-15.4932504143294</v>
      </c>
      <c r="H38" s="17" t="n">
        <f aca="false">calc!$AD$38</f>
        <v>0.98613953366946</v>
      </c>
    </row>
    <row r="39" customFormat="false" ht="12.8" hidden="false" customHeight="false" outlineLevel="0" collapsed="false">
      <c r="C39" s="28" t="n">
        <f aca="false">calc!$D$39</f>
        <v>7</v>
      </c>
      <c r="D39" s="28" t="n">
        <f aca="false">calc!$E$39</f>
        <v>2</v>
      </c>
      <c r="E39" s="7" t="n">
        <f aca="false">calc!$K$39</f>
        <v>38</v>
      </c>
      <c r="F39" s="6" t="n">
        <f aca="false">calc!$U$39</f>
        <v>-15.1811855218419</v>
      </c>
      <c r="H39" s="17" t="n">
        <f aca="false">calc!$AD$39</f>
        <v>0.986297563290864</v>
      </c>
    </row>
    <row r="40" customFormat="false" ht="12.8" hidden="false" customHeight="false" outlineLevel="0" collapsed="false">
      <c r="C40" s="28" t="n">
        <f aca="false">calc!$D$40</f>
        <v>8</v>
      </c>
      <c r="D40" s="28" t="n">
        <f aca="false">calc!$E$40</f>
        <v>2</v>
      </c>
      <c r="E40" s="7" t="n">
        <f aca="false">calc!$K$40</f>
        <v>39</v>
      </c>
      <c r="F40" s="6" t="n">
        <f aca="false">calc!$U$40</f>
        <v>-14.864834348016</v>
      </c>
      <c r="H40" s="17" t="n">
        <f aca="false">calc!$AD$40</f>
        <v>0.986459503083693</v>
      </c>
    </row>
    <row r="41" customFormat="false" ht="12.8" hidden="false" customHeight="false" outlineLevel="0" collapsed="false">
      <c r="C41" s="28" t="n">
        <f aca="false">calc!$D$41</f>
        <v>9</v>
      </c>
      <c r="D41" s="28" t="n">
        <f aca="false">calc!$E$41</f>
        <v>2</v>
      </c>
      <c r="E41" s="7" t="n">
        <f aca="false">calc!$K$41</f>
        <v>40</v>
      </c>
      <c r="F41" s="6" t="n">
        <f aca="false">calc!$U$41</f>
        <v>-14.5443124219829</v>
      </c>
      <c r="H41" s="17" t="n">
        <f aca="false">calc!$AD$41</f>
        <v>0.986625543864516</v>
      </c>
    </row>
    <row r="42" customFormat="false" ht="12.8" hidden="false" customHeight="false" outlineLevel="0" collapsed="false">
      <c r="C42" s="28" t="n">
        <f aca="false">calc!$D$42</f>
        <v>10</v>
      </c>
      <c r="D42" s="28" t="n">
        <f aca="false">calc!$E$42</f>
        <v>2</v>
      </c>
      <c r="E42" s="7" t="n">
        <f aca="false">calc!$K$42</f>
        <v>41</v>
      </c>
      <c r="F42" s="6" t="n">
        <f aca="false">calc!$U$42</f>
        <v>-14.2197354352964</v>
      </c>
      <c r="H42" s="17" t="n">
        <f aca="false">calc!$AD$42</f>
        <v>0.986795859432447</v>
      </c>
    </row>
    <row r="43" customFormat="false" ht="12.8" hidden="false" customHeight="false" outlineLevel="0" collapsed="false">
      <c r="C43" s="28" t="n">
        <f aca="false">calc!$D$43</f>
        <v>11</v>
      </c>
      <c r="D43" s="28" t="n">
        <f aca="false">calc!$E$43</f>
        <v>2</v>
      </c>
      <c r="E43" s="7" t="n">
        <f aca="false">calc!$K$43</f>
        <v>42</v>
      </c>
      <c r="F43" s="6" t="n">
        <f aca="false">calc!$U$43</f>
        <v>-13.8912191808703</v>
      </c>
      <c r="H43" s="17" t="n">
        <f aca="false">calc!$AD$43</f>
        <v>0.986970605731311</v>
      </c>
    </row>
    <row r="44" customFormat="false" ht="12.8" hidden="false" customHeight="false" outlineLevel="0" collapsed="false">
      <c r="C44" s="28" t="n">
        <f aca="false">calc!$D$44</f>
        <v>12</v>
      </c>
      <c r="D44" s="28" t="n">
        <f aca="false">calc!$E$44</f>
        <v>2</v>
      </c>
      <c r="E44" s="7" t="n">
        <f aca="false">calc!$K$44</f>
        <v>43</v>
      </c>
      <c r="F44" s="6" t="n">
        <f aca="false">calc!$U$44</f>
        <v>-13.5588794952439</v>
      </c>
      <c r="H44" s="17" t="n">
        <f aca="false">calc!$AD$44</f>
        <v>0.987149921862985</v>
      </c>
    </row>
    <row r="45" customFormat="false" ht="12.8" hidden="false" customHeight="false" outlineLevel="0" collapsed="false">
      <c r="C45" s="28" t="n">
        <f aca="false">calc!$D$45</f>
        <v>13</v>
      </c>
      <c r="D45" s="28" t="n">
        <f aca="false">calc!$E$45</f>
        <v>2</v>
      </c>
      <c r="E45" s="7" t="n">
        <f aca="false">calc!$K$45</f>
        <v>44</v>
      </c>
      <c r="F45" s="6" t="n">
        <f aca="false">calc!$U$45</f>
        <v>-13.2228322041273</v>
      </c>
      <c r="H45" s="17" t="n">
        <f aca="false">calc!$AD$45</f>
        <v>0.987333930897506</v>
      </c>
    </row>
    <row r="46" customFormat="false" ht="12.8" hidden="false" customHeight="false" outlineLevel="0" collapsed="false">
      <c r="C46" s="28" t="n">
        <f aca="false">calc!$D$46</f>
        <v>14</v>
      </c>
      <c r="D46" s="28" t="n">
        <f aca="false">calc!$E$46</f>
        <v>2</v>
      </c>
      <c r="E46" s="7" t="n">
        <f aca="false">calc!$K$46</f>
        <v>45</v>
      </c>
      <c r="F46" s="6" t="n">
        <f aca="false">calc!$U$46</f>
        <v>-12.8831930712048</v>
      </c>
      <c r="H46" s="17" t="n">
        <f aca="false">calc!$AD$46</f>
        <v>0.987522738607212</v>
      </c>
    </row>
    <row r="47" customFormat="false" ht="12.8" hidden="false" customHeight="false" outlineLevel="0" collapsed="false">
      <c r="C47" s="28" t="n">
        <f aca="false">calc!$D$47</f>
        <v>15</v>
      </c>
      <c r="D47" s="28" t="n">
        <f aca="false">calc!$E$47</f>
        <v>2</v>
      </c>
      <c r="E47" s="7" t="n">
        <f aca="false">calc!$K$47</f>
        <v>46</v>
      </c>
      <c r="F47" s="6" t="n">
        <f aca="false">calc!$U$47</f>
        <v>-12.5400777501403</v>
      </c>
      <c r="H47" s="17" t="n">
        <f aca="false">calc!$AD$47</f>
        <v>0.987716428869241</v>
      </c>
    </row>
    <row r="48" customFormat="false" ht="12.8" hidden="false" customHeight="false" outlineLevel="0" collapsed="false">
      <c r="C48" s="28" t="n">
        <f aca="false">calc!$D$48</f>
        <v>16</v>
      </c>
      <c r="D48" s="28" t="n">
        <f aca="false">calc!$E$48</f>
        <v>2</v>
      </c>
      <c r="E48" s="7" t="n">
        <f aca="false">calc!$K$48</f>
        <v>47</v>
      </c>
      <c r="F48" s="6" t="n">
        <f aca="false">calc!$U$48</f>
        <v>-12.1936017397266</v>
      </c>
      <c r="H48" s="17" t="n">
        <f aca="false">calc!$AD$48</f>
        <v>0.987915055405254</v>
      </c>
    </row>
    <row r="49" customFormat="false" ht="12.8" hidden="false" customHeight="false" outlineLevel="0" collapsed="false">
      <c r="C49" s="28" t="n">
        <f aca="false">calc!$D$49</f>
        <v>17</v>
      </c>
      <c r="D49" s="28" t="n">
        <f aca="false">calc!$E$49</f>
        <v>2</v>
      </c>
      <c r="E49" s="7" t="n">
        <f aca="false">calc!$K$49</f>
        <v>48</v>
      </c>
      <c r="F49" s="6" t="n">
        <f aca="false">calc!$U$49</f>
        <v>-11.8438803421225</v>
      </c>
      <c r="H49" s="17" t="n">
        <f aca="false">calc!$AD$49</f>
        <v>0.988118630569759</v>
      </c>
    </row>
    <row r="50" customFormat="false" ht="12.8" hidden="false" customHeight="false" outlineLevel="0" collapsed="false">
      <c r="C50" s="28" t="n">
        <f aca="false">calc!$D$50</f>
        <v>18</v>
      </c>
      <c r="D50" s="28" t="n">
        <f aca="false">calc!$E$50</f>
        <v>2</v>
      </c>
      <c r="E50" s="7" t="n">
        <f aca="false">calc!$K$50</f>
        <v>49</v>
      </c>
      <c r="F50" s="6" t="n">
        <f aca="false">calc!$U$50</f>
        <v>-11.4910286241062</v>
      </c>
      <c r="H50" s="17" t="n">
        <f aca="false">calc!$AD$50</f>
        <v>0.988327112844189</v>
      </c>
    </row>
    <row r="51" customFormat="false" ht="12.8" hidden="false" customHeight="false" outlineLevel="0" collapsed="false">
      <c r="C51" s="28" t="n">
        <f aca="false">calc!$D$51</f>
        <v>19</v>
      </c>
      <c r="D51" s="28" t="n">
        <f aca="false">calc!$E$51</f>
        <v>2</v>
      </c>
      <c r="E51" s="7" t="n">
        <f aca="false">calc!$K$51</f>
        <v>50</v>
      </c>
      <c r="F51" s="6" t="n">
        <f aca="false">calc!$U$51</f>
        <v>-11.1351613812797</v>
      </c>
      <c r="H51" s="17" t="n">
        <f aca="false">calc!$AD$51</f>
        <v>0.98854039534504</v>
      </c>
    </row>
    <row r="52" customFormat="false" ht="12.8" hidden="false" customHeight="false" outlineLevel="0" collapsed="false">
      <c r="C52" s="28" t="n">
        <f aca="false">calc!$D$52</f>
        <v>20</v>
      </c>
      <c r="D52" s="28" t="n">
        <f aca="false">calc!$E$52</f>
        <v>2</v>
      </c>
      <c r="E52" s="7" t="n">
        <f aca="false">calc!$K$52</f>
        <v>51</v>
      </c>
      <c r="F52" s="6" t="n">
        <f aca="false">calc!$U$52</f>
        <v>-10.7763931051271</v>
      </c>
      <c r="H52" s="17" t="n">
        <f aca="false">calc!$AD$52</f>
        <v>0.988758297868214</v>
      </c>
    </row>
    <row r="53" customFormat="false" ht="12.8" hidden="false" customHeight="false" outlineLevel="0" collapsed="false">
      <c r="C53" s="28" t="n">
        <f aca="false">calc!$D$53</f>
        <v>21</v>
      </c>
      <c r="D53" s="28" t="n">
        <f aca="false">calc!$E$53</f>
        <v>2</v>
      </c>
      <c r="E53" s="7" t="n">
        <f aca="false">calc!$K$53</f>
        <v>52</v>
      </c>
      <c r="F53" s="6" t="n">
        <f aca="false">calc!$U$53</f>
        <v>-10.4148379528733</v>
      </c>
      <c r="H53" s="17" t="n">
        <f aca="false">calc!$AD$53</f>
        <v>0.988980564709326</v>
      </c>
    </row>
    <row r="54" customFormat="false" ht="12.8" hidden="false" customHeight="false" outlineLevel="0" collapsed="false">
      <c r="C54" s="28" t="n">
        <f aca="false">calc!$D$54</f>
        <v>22</v>
      </c>
      <c r="D54" s="28" t="n">
        <f aca="false">calc!$E$54</f>
        <v>2</v>
      </c>
      <c r="E54" s="7" t="n">
        <f aca="false">calc!$K$54</f>
        <v>53</v>
      </c>
      <c r="F54" s="6" t="n">
        <f aca="false">calc!$U$54</f>
        <v>-10.0506097200365</v>
      </c>
      <c r="H54" s="17" t="n">
        <f aca="false">calc!$AD$54</f>
        <v>0.989206869756961</v>
      </c>
    </row>
    <row r="55" customFormat="false" ht="12.8" hidden="false" customHeight="false" outlineLevel="0" collapsed="false">
      <c r="C55" s="28" t="n">
        <f aca="false">calc!$D$55</f>
        <v>23</v>
      </c>
      <c r="D55" s="28" t="n">
        <f aca="false">calc!$E$55</f>
        <v>2</v>
      </c>
      <c r="E55" s="7" t="n">
        <f aca="false">calc!$K$55</f>
        <v>54</v>
      </c>
      <c r="F55" s="6" t="n">
        <f aca="false">calc!$U$55</f>
        <v>-9.68382181559448</v>
      </c>
      <c r="H55" s="17" t="n">
        <f aca="false">calc!$AD$55</f>
        <v>0.989436829279029</v>
      </c>
    </row>
    <row r="56" customFormat="false" ht="12.8" hidden="false" customHeight="false" outlineLevel="0" collapsed="false">
      <c r="C56" s="28" t="n">
        <f aca="false">calc!$D$56</f>
        <v>24</v>
      </c>
      <c r="D56" s="28" t="n">
        <f aca="false">calc!$E$56</f>
        <v>2</v>
      </c>
      <c r="E56" s="7" t="n">
        <f aca="false">calc!$K$56</f>
        <v>55</v>
      </c>
      <c r="F56" s="6" t="n">
        <f aca="false">calc!$U$56</f>
        <v>-9.31458723967213</v>
      </c>
      <c r="H56" s="17" t="n">
        <f aca="false">calc!$AD$56</f>
        <v>0.989670021602716</v>
      </c>
    </row>
    <row r="57" customFormat="false" ht="12.8" hidden="false" customHeight="false" outlineLevel="0" collapsed="false">
      <c r="C57" s="28" t="n">
        <f aca="false">calc!$D$57</f>
        <v>25</v>
      </c>
      <c r="D57" s="28" t="n">
        <f aca="false">calc!$E$57</f>
        <v>2</v>
      </c>
      <c r="E57" s="7" t="n">
        <f aca="false">calc!$K$57</f>
        <v>56</v>
      </c>
      <c r="F57" s="6" t="n">
        <f aca="false">calc!$U$57</f>
        <v>-8.94301856366656</v>
      </c>
      <c r="H57" s="17" t="n">
        <f aca="false">calc!$AD$57</f>
        <v>0.989906011748274</v>
      </c>
    </row>
    <row r="58" customFormat="false" ht="12.8" hidden="false" customHeight="false" outlineLevel="0" collapsed="false">
      <c r="C58" s="28" t="n">
        <f aca="false">calc!$D$58</f>
        <v>26</v>
      </c>
      <c r="D58" s="28" t="n">
        <f aca="false">calc!$E$58</f>
        <v>2</v>
      </c>
      <c r="E58" s="7" t="n">
        <f aca="false">calc!$K$58</f>
        <v>57</v>
      </c>
      <c r="F58" s="6" t="n">
        <f aca="false">calc!$U$58</f>
        <v>-8.56922791270556</v>
      </c>
      <c r="H58" s="17" t="n">
        <f aca="false">calc!$AD$58</f>
        <v>0.990144378225829</v>
      </c>
    </row>
    <row r="59" customFormat="false" ht="12.8" hidden="false" customHeight="false" outlineLevel="0" collapsed="false">
      <c r="C59" s="28" t="n">
        <f aca="false">calc!$D$59</f>
        <v>27</v>
      </c>
      <c r="D59" s="28" t="n">
        <f aca="false">calc!$E$59</f>
        <v>2</v>
      </c>
      <c r="E59" s="7" t="n">
        <f aca="false">calc!$K$59</f>
        <v>58</v>
      </c>
      <c r="F59" s="6" t="n">
        <f aca="false">calc!$U$59</f>
        <v>-8.19332695034963</v>
      </c>
      <c r="H59" s="17" t="n">
        <f aca="false">calc!$AD$59</f>
        <v>0.99038473880095</v>
      </c>
    </row>
    <row r="60" customFormat="false" ht="12.8" hidden="false" customHeight="false" outlineLevel="0" collapsed="false">
      <c r="C60" s="28" t="n">
        <f aca="false">calc!$D$60</f>
        <v>28</v>
      </c>
      <c r="D60" s="28" t="n">
        <f aca="false">calc!$E$60</f>
        <v>2</v>
      </c>
      <c r="E60" s="7" t="n">
        <f aca="false">calc!$K$60</f>
        <v>59</v>
      </c>
      <c r="F60" s="6" t="n">
        <f aca="false">calc!$U$60</f>
        <v>-7.81542686544428</v>
      </c>
      <c r="H60" s="17" t="n">
        <f aca="false">calc!$AD$60</f>
        <v>0.99062677215548</v>
      </c>
    </row>
    <row r="61" customFormat="false" ht="12.8" hidden="false" customHeight="false" outlineLevel="0" collapsed="false">
      <c r="C61" s="28" t="n">
        <f aca="false">calc!$D$61</f>
        <v>1</v>
      </c>
      <c r="D61" s="28" t="n">
        <f aca="false">calc!$E$61</f>
        <v>3</v>
      </c>
      <c r="E61" s="7" t="n">
        <f aca="false">calc!$K$61</f>
        <v>60</v>
      </c>
      <c r="F61" s="6" t="n">
        <f aca="false">calc!$U$61</f>
        <v>-7.43563836102177</v>
      </c>
      <c r="H61" s="17" t="n">
        <f aca="false">calc!$AD$61</f>
        <v>0.990870232995473</v>
      </c>
    </row>
    <row r="62" customFormat="false" ht="12.8" hidden="false" customHeight="false" outlineLevel="0" collapsed="false">
      <c r="C62" s="28" t="n">
        <f aca="false">calc!$D$62</f>
        <v>2</v>
      </c>
      <c r="D62" s="28" t="n">
        <f aca="false">calc!$E$62</f>
        <v>3</v>
      </c>
      <c r="E62" s="7" t="n">
        <f aca="false">calc!$K$62</f>
        <v>61</v>
      </c>
      <c r="F62" s="6" t="n">
        <f aca="false">calc!$U$62</f>
        <v>-7.05407164516913</v>
      </c>
      <c r="H62" s="17" t="n">
        <f aca="false">calc!$AD$62</f>
        <v>0.991114959175467</v>
      </c>
    </row>
    <row r="63" customFormat="false" ht="12.8" hidden="false" customHeight="false" outlineLevel="0" collapsed="false">
      <c r="C63" s="28" t="n">
        <f aca="false">calc!$D$63</f>
        <v>3</v>
      </c>
      <c r="D63" s="28" t="n">
        <f aca="false">calc!$E$63</f>
        <v>3</v>
      </c>
      <c r="E63" s="7" t="n">
        <f aca="false">calc!$K$63</f>
        <v>62</v>
      </c>
      <c r="F63" s="6" t="n">
        <f aca="false">calc!$U$63</f>
        <v>-6.67083642374915</v>
      </c>
      <c r="H63" s="17" t="n">
        <f aca="false">calc!$AD$63</f>
        <v>0.991360870633921</v>
      </c>
    </row>
    <row r="64" customFormat="false" ht="12.8" hidden="false" customHeight="false" outlineLevel="0" collapsed="false">
      <c r="C64" s="28" t="n">
        <f aca="false">calc!$D$64</f>
        <v>4</v>
      </c>
      <c r="D64" s="28" t="n">
        <f aca="false">calc!$E$64</f>
        <v>3</v>
      </c>
      <c r="E64" s="7" t="n">
        <f aca="false">calc!$K$64</f>
        <v>63</v>
      </c>
      <c r="F64" s="6" t="n">
        <f aca="false">calc!$U$64</f>
        <v>-6.28604189488993</v>
      </c>
      <c r="H64" s="17" t="n">
        <f aca="false">calc!$AD$64</f>
        <v>0.991607961147495</v>
      </c>
    </row>
    <row r="65" customFormat="false" ht="12.8" hidden="false" customHeight="false" outlineLevel="0" collapsed="false">
      <c r="C65" s="28" t="n">
        <f aca="false">calc!$D$65</f>
        <v>5</v>
      </c>
      <c r="D65" s="28" t="n">
        <f aca="false">calc!$E$65</f>
        <v>3</v>
      </c>
      <c r="E65" s="7" t="n">
        <f aca="false">calc!$K$65</f>
        <v>64</v>
      </c>
      <c r="F65" s="6" t="n">
        <f aca="false">calc!$U$65</f>
        <v>-5.89979674515716</v>
      </c>
      <c r="H65" s="17" t="n">
        <f aca="false">calc!$AD$65</f>
        <v>0.991856284896041</v>
      </c>
    </row>
    <row r="66" customFormat="false" ht="12.8" hidden="false" customHeight="false" outlineLevel="0" collapsed="false">
      <c r="C66" s="28" t="n">
        <f aca="false">calc!$D$66</f>
        <v>6</v>
      </c>
      <c r="D66" s="28" t="n">
        <f aca="false">calc!$E$66</f>
        <v>3</v>
      </c>
      <c r="E66" s="7" t="n">
        <f aca="false">calc!$K$66</f>
        <v>65</v>
      </c>
      <c r="F66" s="6" t="n">
        <f aca="false">calc!$U$66</f>
        <v>-5.51220914729505</v>
      </c>
      <c r="H66" s="17" t="n">
        <f aca="false">calc!$AD$66</f>
        <v>0.992105940414885</v>
      </c>
    </row>
    <row r="67" customFormat="false" ht="12.8" hidden="false" customHeight="false" outlineLevel="0" collapsed="false">
      <c r="C67" s="28" t="n">
        <f aca="false">calc!$D$67</f>
        <v>7</v>
      </c>
      <c r="D67" s="28" t="n">
        <f aca="false">calc!$E$67</f>
        <v>3</v>
      </c>
      <c r="E67" s="7" t="n">
        <f aca="false">calc!$K$67</f>
        <v>66</v>
      </c>
      <c r="F67" s="6" t="n">
        <f aca="false">calc!$U$67</f>
        <v>-5.12338675945805</v>
      </c>
      <c r="H67" s="17" t="n">
        <f aca="false">calc!$AD$67</f>
        <v>0.99235705460285</v>
      </c>
    </row>
    <row r="68" customFormat="false" ht="12.8" hidden="false" customHeight="false" outlineLevel="0" collapsed="false">
      <c r="C68" s="28" t="n">
        <f aca="false">calc!$D$68</f>
        <v>8</v>
      </c>
      <c r="D68" s="28" t="n">
        <f aca="false">calc!$E$68</f>
        <v>3</v>
      </c>
      <c r="E68" s="7" t="n">
        <f aca="false">calc!$K$68</f>
        <v>67</v>
      </c>
      <c r="F68" s="6" t="n">
        <f aca="false">calc!$U$68</f>
        <v>-4.7334367258436</v>
      </c>
      <c r="H68" s="17" t="n">
        <f aca="false">calc!$AD$68</f>
        <v>0.992609769054151</v>
      </c>
    </row>
    <row r="69" customFormat="false" ht="12.8" hidden="false" customHeight="false" outlineLevel="0" collapsed="false">
      <c r="C69" s="28" t="n">
        <f aca="false">calc!$D$69</f>
        <v>9</v>
      </c>
      <c r="D69" s="28" t="n">
        <f aca="false">calc!$E$69</f>
        <v>3</v>
      </c>
      <c r="E69" s="7" t="n">
        <f aca="false">calc!$K$69</f>
        <v>68</v>
      </c>
      <c r="F69" s="6" t="n">
        <f aca="false">calc!$U$69</f>
        <v>-4.34246567862736</v>
      </c>
      <c r="H69" s="17" t="n">
        <f aca="false">calc!$AD$69</f>
        <v>0.992864230183931</v>
      </c>
    </row>
    <row r="70" customFormat="false" ht="12.8" hidden="false" customHeight="false" outlineLevel="0" collapsed="false">
      <c r="C70" s="28" t="n">
        <f aca="false">calc!$D$70</f>
        <v>10</v>
      </c>
      <c r="D70" s="28" t="n">
        <f aca="false">calc!$E$70</f>
        <v>3</v>
      </c>
      <c r="E70" s="7" t="n">
        <f aca="false">calc!$K$70</f>
        <v>69</v>
      </c>
      <c r="F70" s="6" t="n">
        <f aca="false">calc!$U$70</f>
        <v>-3.95057974111225</v>
      </c>
      <c r="H70" s="17" t="n">
        <f aca="false">calc!$AD$70</f>
        <v>0.993120583589352</v>
      </c>
    </row>
    <row r="71" customFormat="false" ht="12.8" hidden="false" customHeight="false" outlineLevel="0" collapsed="false">
      <c r="C71" s="28" t="n">
        <f aca="false">calc!$D$71</f>
        <v>11</v>
      </c>
      <c r="D71" s="28" t="n">
        <f aca="false">calc!$E$71</f>
        <v>3</v>
      </c>
      <c r="E71" s="7" t="n">
        <f aca="false">calc!$K$71</f>
        <v>70</v>
      </c>
      <c r="F71" s="6" t="n">
        <f aca="false">calc!$U$71</f>
        <v>-3.55788453201283</v>
      </c>
      <c r="H71" s="17" t="n">
        <f aca="false">calc!$AD$71</f>
        <v>0.993378972040899</v>
      </c>
    </row>
    <row r="72" customFormat="false" ht="12.8" hidden="false" customHeight="false" outlineLevel="0" collapsed="false">
      <c r="C72" s="28" t="n">
        <f aca="false">calc!$D$72</f>
        <v>12</v>
      </c>
      <c r="D72" s="28" t="n">
        <f aca="false">calc!$E$72</f>
        <v>3</v>
      </c>
      <c r="E72" s="7" t="n">
        <f aca="false">calc!$K$72</f>
        <v>71</v>
      </c>
      <c r="F72" s="6" t="n">
        <f aca="false">calc!$U$72</f>
        <v>-3.16448517078242</v>
      </c>
      <c r="H72" s="17" t="n">
        <f aca="false">calc!$AD$72</f>
        <v>0.993639535642917</v>
      </c>
    </row>
    <row r="73" customFormat="false" ht="12.8" hidden="false" customHeight="false" outlineLevel="0" collapsed="false">
      <c r="C73" s="28" t="n">
        <f aca="false">calc!$D$73</f>
        <v>13</v>
      </c>
      <c r="D73" s="28" t="n">
        <f aca="false">calc!$E$73</f>
        <v>3</v>
      </c>
      <c r="E73" s="7" t="n">
        <f aca="false">calc!$K$73</f>
        <v>72</v>
      </c>
      <c r="F73" s="6" t="n">
        <f aca="false">calc!$U$73</f>
        <v>-2.77048628389523</v>
      </c>
      <c r="H73" s="17" t="n">
        <f aca="false">calc!$AD$73</f>
        <v>0.993902412209204</v>
      </c>
    </row>
    <row r="74" customFormat="false" ht="12.8" hidden="false" customHeight="false" outlineLevel="0" collapsed="false">
      <c r="C74" s="28" t="n">
        <f aca="false">calc!$D$74</f>
        <v>14</v>
      </c>
      <c r="D74" s="28" t="n">
        <f aca="false">calc!$E$74</f>
        <v>3</v>
      </c>
      <c r="E74" s="7" t="n">
        <f aca="false">calc!$K$74</f>
        <v>73</v>
      </c>
      <c r="F74" s="6" t="n">
        <f aca="false">calc!$U$74</f>
        <v>-2.37599201200941</v>
      </c>
      <c r="H74" s="17" t="n">
        <f aca="false">calc!$AD$74</f>
        <v>0.994167735866577</v>
      </c>
    </row>
    <row r="75" customFormat="false" ht="12.8" hidden="false" customHeight="false" outlineLevel="0" collapsed="false">
      <c r="C75" s="28" t="n">
        <f aca="false">calc!$D$75</f>
        <v>15</v>
      </c>
      <c r="D75" s="28" t="n">
        <f aca="false">calc!$E$75</f>
        <v>3</v>
      </c>
      <c r="E75" s="7" t="n">
        <f aca="false">calc!$K$75</f>
        <v>74</v>
      </c>
      <c r="F75" s="6" t="n">
        <f aca="false">calc!$U$75</f>
        <v>-1.98110601791968</v>
      </c>
      <c r="G75" s="2" t="str">
        <f aca="false">IF(AND(F75&lt;0,F76&gt;0),INT($A$2-24*F75/(F75-F74))&amp;"h "&amp;ROUND(60*MOD($A$2-24*F75/(F75-F74),1),0),"")</f>
        <v/>
      </c>
      <c r="H75" s="17" t="n">
        <f aca="false">calc!$AD$75</f>
        <v>0.994435632332822</v>
      </c>
    </row>
    <row r="76" customFormat="false" ht="12.8" hidden="false" customHeight="false" outlineLevel="0" collapsed="false">
      <c r="C76" s="28" t="n">
        <f aca="false">calc!$D$76</f>
        <v>16</v>
      </c>
      <c r="D76" s="28" t="n">
        <f aca="false">calc!$E$76</f>
        <v>3</v>
      </c>
      <c r="E76" s="7" t="n">
        <f aca="false">calc!$K$76</f>
        <v>75</v>
      </c>
      <c r="F76" s="6" t="n">
        <f aca="false">calc!$U$76</f>
        <v>-1.58593149522193</v>
      </c>
      <c r="G76" s="2" t="str">
        <f aca="false">IF(AND(F76&lt;0,F77&gt;0),INT($A$2-24*F76/(F76-F75))&amp;"h "&amp;ROUND(60*MOD($A$2-24*F76/(F76-F75),1),0),"")</f>
        <v/>
      </c>
      <c r="H76" s="17" t="n">
        <f aca="false">calc!$AD$76</f>
        <v>0.994706210128017</v>
      </c>
    </row>
    <row r="77" customFormat="false" ht="12.8" hidden="false" customHeight="false" outlineLevel="0" collapsed="false">
      <c r="C77" s="28" t="n">
        <f aca="false">calc!$D$77</f>
        <v>17</v>
      </c>
      <c r="D77" s="28" t="n">
        <f aca="false">calc!$E$77</f>
        <v>3</v>
      </c>
      <c r="E77" s="7" t="n">
        <f aca="false">calc!$K$77</f>
        <v>76</v>
      </c>
      <c r="F77" s="6" t="n">
        <f aca="false">calc!$U$77</f>
        <v>-1.19057117762207</v>
      </c>
      <c r="G77" s="2" t="str">
        <f aca="false">IF(AND(F77&lt;0,F78&gt;0),INT($A$2-24*F77/(F77-F76))&amp;"h "&amp;ROUND(60*MOD($A$2-24*F77/(F77-F76),1),0),"")</f>
        <v/>
      </c>
      <c r="H77" s="17" t="n">
        <f aca="false">calc!$AD$77</f>
        <v>0.994979548006879</v>
      </c>
    </row>
    <row r="78" customFormat="false" ht="12.8" hidden="false" customHeight="false" outlineLevel="0" collapsed="false">
      <c r="C78" s="28" t="n">
        <f aca="false">calc!$D$78</f>
        <v>18</v>
      </c>
      <c r="D78" s="28" t="n">
        <f aca="false">calc!$E$78</f>
        <v>3</v>
      </c>
      <c r="E78" s="7" t="n">
        <f aca="false">calc!$K$78</f>
        <v>77</v>
      </c>
      <c r="F78" s="6" t="n">
        <f aca="false">calc!$U$78</f>
        <v>-0.795127348787044</v>
      </c>
      <c r="G78" s="2" t="str">
        <f aca="false">IF(AND(F78&lt;0,F79&gt;0),INT($A$2-24*F78/(F78-F77))&amp;"h "&amp;ROUND(60*MOD($A$2-24*F78/(F78-F77),1),0),"")</f>
        <v/>
      </c>
      <c r="H78" s="17" t="n">
        <f aca="false">calc!$AD$78</f>
        <v>0.995255679936415</v>
      </c>
    </row>
    <row r="79" customFormat="false" ht="12.8" hidden="false" customHeight="false" outlineLevel="0" collapsed="false">
      <c r="C79" s="28" t="n">
        <f aca="false">calc!$D$79</f>
        <v>19</v>
      </c>
      <c r="D79" s="28" t="n">
        <f aca="false">calc!$E$79</f>
        <v>3</v>
      </c>
      <c r="E79" s="7" t="n">
        <f aca="false">calc!$K$79</f>
        <v>78</v>
      </c>
      <c r="F79" s="6" t="n">
        <f aca="false">calc!$U$79</f>
        <v>-0.399701852685598</v>
      </c>
      <c r="G79" s="2" t="str">
        <f aca="false">IF(AND(F79&lt;0,F80&gt;0),INT($A$2-24*F79/(F79-F78))&amp;"h "&amp;ROUND(60*MOD($A$2-24*F79/(F79-F78),1),0),"")</f>
        <v/>
      </c>
      <c r="H79" s="17" t="n">
        <f aca="false">calc!$AD$79</f>
        <v>0.995534579775575</v>
      </c>
    </row>
    <row r="80" customFormat="false" ht="12.8" hidden="false" customHeight="false" outlineLevel="0" collapsed="false">
      <c r="C80" s="28" t="n">
        <f aca="false">calc!$D$80</f>
        <v>20</v>
      </c>
      <c r="D80" s="28" t="n">
        <f aca="false">calc!$E$80</f>
        <v>3</v>
      </c>
      <c r="E80" s="7" t="n">
        <f aca="false">calc!$K$80</f>
        <v>79</v>
      </c>
      <c r="F80" s="6" t="n">
        <f aca="false">calc!$U$80</f>
        <v>-0.00439610433635525</v>
      </c>
      <c r="G80" s="2" t="str">
        <f aca="false">IF(AND(F80&lt;0,F81&gt;0),INT($A$2-24*F80/(F80-F79))&amp;"h "&amp;ROUND(60*MOD($A$2-24*F80/(F80-F79),1),0),"")</f>
        <v>15h 16</v>
      </c>
      <c r="H80" s="17" t="n">
        <f aca="false">calc!$AD$80</f>
        <v>0.995816148266349</v>
      </c>
    </row>
    <row r="81" customFormat="false" ht="12.8" hidden="false" customHeight="false" outlineLevel="0" collapsed="false">
      <c r="C81" s="28" t="n">
        <f aca="false">calc!$D$81</f>
        <v>21</v>
      </c>
      <c r="D81" s="28" t="n">
        <f aca="false">calc!$E$81</f>
        <v>3</v>
      </c>
      <c r="E81" s="7" t="n">
        <f aca="false">calc!$K$81</f>
        <v>80</v>
      </c>
      <c r="F81" s="6" t="n">
        <f aca="false">calc!$U$81</f>
        <v>0.39068889912445</v>
      </c>
      <c r="G81" s="2" t="str">
        <f aca="false">IF(AND(F81&lt;0,F82&gt;0),INT($A$2-24*F81/(F81-F80))&amp;"h "&amp;ROUND(60*MOD($A$2-24*F81/(F81-F80),1),0),"")</f>
        <v/>
      </c>
      <c r="H81" s="17" t="n">
        <f aca="false">calc!$AD$81</f>
        <v>0.996100204914396</v>
      </c>
    </row>
    <row r="82" customFormat="false" ht="12.8" hidden="false" customHeight="false" outlineLevel="0" collapsed="false">
      <c r="C82" s="28" t="n">
        <f aca="false">calc!$D$82</f>
        <v>22</v>
      </c>
      <c r="D82" s="28" t="n">
        <f aca="false">calc!$E$82</f>
        <v>3</v>
      </c>
      <c r="E82" s="7" t="n">
        <f aca="false">calc!$K$82</f>
        <v>81</v>
      </c>
      <c r="F82" s="6" t="n">
        <f aca="false">calc!$U$82</f>
        <v>0.785452567102568</v>
      </c>
      <c r="G82" s="2" t="str">
        <f aca="false">IF(AND(F82&lt;0,F83&gt;0),INT($A$2-24*F82/(F82-F81))&amp;"h "&amp;ROUND(60*MOD($A$2-24*F82/(F82-F81),1),0),"")</f>
        <v/>
      </c>
      <c r="H82" s="17" t="n">
        <f aca="false">calc!$AD$82</f>
        <v>0.996386486809487</v>
      </c>
    </row>
    <row r="83" customFormat="false" ht="12.8" hidden="false" customHeight="false" outlineLevel="0" collapsed="false">
      <c r="C83" s="28" t="n">
        <f aca="false">calc!$D$83</f>
        <v>23</v>
      </c>
      <c r="D83" s="28" t="n">
        <f aca="false">calc!$E$83</f>
        <v>3</v>
      </c>
      <c r="E83" s="7" t="n">
        <f aca="false">calc!$K$83</f>
        <v>82</v>
      </c>
      <c r="F83" s="6" t="n">
        <f aca="false">calc!$U$83</f>
        <v>1.17979470403058</v>
      </c>
      <c r="G83" s="2" t="str">
        <f aca="false">IF(AND(F83&lt;0,F84&gt;0),INT($A$2-24*F83/(F83-F82))&amp;"h "&amp;ROUND(60*MOD($A$2-24*F83/(F83-F82),1),0),"")</f>
        <v/>
      </c>
      <c r="H83" s="17" t="n">
        <f aca="false">calc!$AD$83</f>
        <v>0.996674655494186</v>
      </c>
    </row>
    <row r="84" customFormat="false" ht="12.8" hidden="false" customHeight="false" outlineLevel="0" collapsed="false">
      <c r="C84" s="28" t="n">
        <f aca="false">calc!$D$84</f>
        <v>24</v>
      </c>
      <c r="D84" s="28" t="n">
        <f aca="false">calc!$E$84</f>
        <v>3</v>
      </c>
      <c r="E84" s="7" t="n">
        <f aca="false">calc!$K$84</f>
        <v>83</v>
      </c>
      <c r="F84" s="6" t="n">
        <f aca="false">calc!$U$84</f>
        <v>1.57361549772601</v>
      </c>
      <c r="G84" s="2" t="str">
        <f aca="false">IF(AND(F84&lt;0,F85&gt;0),INT($A$2-24*F84/(F84-F83))&amp;"h "&amp;ROUND(60*MOD($A$2-24*F84/(F84-F83),1),0),"")</f>
        <v/>
      </c>
      <c r="H84" s="17" t="n">
        <f aca="false">calc!$AD$84</f>
        <v>0.996964311796193</v>
      </c>
    </row>
    <row r="85" customFormat="false" ht="12.8" hidden="false" customHeight="false" outlineLevel="0" collapsed="false">
      <c r="C85" s="28" t="n">
        <f aca="false">calc!$D$85</f>
        <v>25</v>
      </c>
      <c r="D85" s="28" t="n">
        <f aca="false">calc!$E$85</f>
        <v>3</v>
      </c>
      <c r="E85" s="7" t="n">
        <f aca="false">calc!$K$85</f>
        <v>84</v>
      </c>
      <c r="F85" s="6" t="n">
        <f aca="false">calc!$U$85</f>
        <v>1.96681550770566</v>
      </c>
      <c r="G85" s="2" t="str">
        <f aca="false">IF(AND(F85&lt;0,F86&gt;0),INT($A$2-24*F85/(F85-F84))&amp;"h "&amp;ROUND(60*MOD($A$2-24*F85/(F85-F84),1),0),"")</f>
        <v/>
      </c>
      <c r="H85" s="17" t="n">
        <f aca="false">calc!$AD$85</f>
        <v>0.99725501730794</v>
      </c>
    </row>
    <row r="86" customFormat="false" ht="12.8" hidden="false" customHeight="false" outlineLevel="0" collapsed="false">
      <c r="C86" s="28" t="n">
        <f aca="false">calc!$D$86</f>
        <v>26</v>
      </c>
      <c r="D86" s="28" t="n">
        <f aca="false">calc!$E$86</f>
        <v>3</v>
      </c>
      <c r="E86" s="7" t="n">
        <f aca="false">calc!$K$86</f>
        <v>85</v>
      </c>
      <c r="F86" s="6" t="n">
        <f aca="false">calc!$U$86</f>
        <v>2.35929565352941</v>
      </c>
      <c r="H86" s="17" t="n">
        <f aca="false">calc!$AD$86</f>
        <v>0.997546320148839</v>
      </c>
    </row>
    <row r="87" customFormat="false" ht="12.8" hidden="false" customHeight="false" outlineLevel="0" collapsed="false">
      <c r="C87" s="28" t="n">
        <f aca="false">calc!$D$87</f>
        <v>27</v>
      </c>
      <c r="D87" s="28" t="n">
        <f aca="false">calc!$E$87</f>
        <v>3</v>
      </c>
      <c r="E87" s="7" t="n">
        <f aca="false">calc!$K$87</f>
        <v>86</v>
      </c>
      <c r="F87" s="6" t="n">
        <f aca="false">calc!$U$87</f>
        <v>2.75095720321632</v>
      </c>
      <c r="H87" s="17" t="n">
        <f aca="false">calc!$AD$87</f>
        <v>0.997837781971299</v>
      </c>
    </row>
    <row r="88" customFormat="false" ht="12.8" hidden="false" customHeight="false" outlineLevel="0" collapsed="false">
      <c r="C88" s="28" t="n">
        <f aca="false">calc!$D$88</f>
        <v>28</v>
      </c>
      <c r="D88" s="28" t="n">
        <f aca="false">calc!$E$88</f>
        <v>3</v>
      </c>
      <c r="E88" s="7" t="n">
        <f aca="false">calc!$K$88</f>
        <v>87</v>
      </c>
      <c r="F88" s="6" t="n">
        <f aca="false">calc!$U$88</f>
        <v>3.14170176183176</v>
      </c>
      <c r="H88" s="17" t="n">
        <f aca="false">calc!$AD$88</f>
        <v>0.998129002993644</v>
      </c>
    </row>
    <row r="89" customFormat="false" ht="12.8" hidden="false" customHeight="false" outlineLevel="0" collapsed="false">
      <c r="C89" s="28" t="n">
        <f aca="false">calc!$D$89</f>
        <v>29</v>
      </c>
      <c r="D89" s="28" t="n">
        <f aca="false">calc!$E$89</f>
        <v>3</v>
      </c>
      <c r="E89" s="7" t="n">
        <f aca="false">calc!$K$89</f>
        <v>88</v>
      </c>
      <c r="F89" s="6" t="n">
        <f aca="false">calc!$U$89</f>
        <v>3.53143126029004</v>
      </c>
      <c r="H89" s="17" t="n">
        <f aca="false">calc!$AD$89</f>
        <v>0.998419642192588</v>
      </c>
    </row>
    <row r="90" customFormat="false" ht="12.8" hidden="false" customHeight="false" outlineLevel="0" collapsed="false">
      <c r="C90" s="28" t="n">
        <f aca="false">calc!$D$90</f>
        <v>30</v>
      </c>
      <c r="D90" s="28" t="n">
        <f aca="false">calc!$E$90</f>
        <v>3</v>
      </c>
      <c r="E90" s="7" t="n">
        <f aca="false">calc!$K$90</f>
        <v>89</v>
      </c>
      <c r="F90" s="6" t="n">
        <f aca="false">calc!$U$90</f>
        <v>3.92004794444217</v>
      </c>
      <c r="H90" s="17" t="n">
        <f aca="false">calc!$AD$90</f>
        <v>0.998709430599426</v>
      </c>
    </row>
    <row r="91" customFormat="false" ht="12.8" hidden="false" customHeight="false" outlineLevel="0" collapsed="false">
      <c r="C91" s="28" t="n">
        <f aca="false">calc!$D$91</f>
        <v>31</v>
      </c>
      <c r="D91" s="28" t="n">
        <f aca="false">calc!$E$91</f>
        <v>3</v>
      </c>
      <c r="E91" s="7" t="n">
        <f aca="false">calc!$K$91</f>
        <v>90</v>
      </c>
      <c r="F91" s="6" t="n">
        <f aca="false">calc!$U$91</f>
        <v>4.30745436452362</v>
      </c>
      <c r="H91" s="17" t="n">
        <f aca="false">calc!$AD$91</f>
        <v>0.998998176767414</v>
      </c>
    </row>
    <row r="92" customFormat="false" ht="12.8" hidden="false" customHeight="false" outlineLevel="0" collapsed="false">
      <c r="C92" s="28" t="n">
        <f aca="false">calc!$D$92</f>
        <v>1</v>
      </c>
      <c r="D92" s="28" t="n">
        <f aca="false">calc!$E$92</f>
        <v>4</v>
      </c>
      <c r="E92" s="7" t="n">
        <f aca="false">calc!$K$92</f>
        <v>91</v>
      </c>
      <c r="F92" s="6" t="n">
        <f aca="false">calc!$U$92</f>
        <v>4.69355336500886</v>
      </c>
      <c r="H92" s="17" t="n">
        <f aca="false">calc!$AD$92</f>
        <v>0.999285764707009</v>
      </c>
    </row>
    <row r="93" customFormat="false" ht="12.8" hidden="false" customHeight="false" outlineLevel="0" collapsed="false">
      <c r="C93" s="28" t="n">
        <f aca="false">calc!$D$93</f>
        <v>2</v>
      </c>
      <c r="D93" s="28" t="n">
        <f aca="false">calc!$E$93</f>
        <v>4</v>
      </c>
      <c r="E93" s="7" t="n">
        <f aca="false">calc!$K$93</f>
        <v>92</v>
      </c>
      <c r="F93" s="6" t="n">
        <f aca="false">calc!$U$93</f>
        <v>5.07824807494996</v>
      </c>
      <c r="H93" s="17" t="n">
        <f aca="false">calc!$AD$93</f>
        <v>0.999572145697709</v>
      </c>
    </row>
    <row r="94" customFormat="false" ht="12.8" hidden="false" customHeight="false" outlineLevel="0" collapsed="false">
      <c r="C94" s="28" t="n">
        <f aca="false">calc!$D$94</f>
        <v>3</v>
      </c>
      <c r="D94" s="28" t="n">
        <f aca="false">calc!$E$94</f>
        <v>4</v>
      </c>
      <c r="E94" s="7" t="n">
        <f aca="false">calc!$K$94</f>
        <v>93</v>
      </c>
      <c r="F94" s="6" t="n">
        <f aca="false">calc!$U$94</f>
        <v>5.46144189886201</v>
      </c>
      <c r="H94" s="17" t="n">
        <f aca="false">calc!$AD$94</f>
        <v>0.999857326182324</v>
      </c>
    </row>
    <row r="95" customFormat="false" ht="12.8" hidden="false" customHeight="false" outlineLevel="0" collapsed="false">
      <c r="C95" s="28" t="n">
        <f aca="false">calc!$D$95</f>
        <v>4</v>
      </c>
      <c r="D95" s="28" t="n">
        <f aca="false">calc!$E$95</f>
        <v>4</v>
      </c>
      <c r="E95" s="7" t="n">
        <f aca="false">calc!$K$95</f>
        <v>94</v>
      </c>
      <c r="F95" s="6" t="n">
        <f aca="false">calc!$U$95</f>
        <v>5.84303850820449</v>
      </c>
      <c r="H95" s="17" t="n">
        <f aca="false">calc!$AD$95</f>
        <v>1.00014135429601</v>
      </c>
    </row>
    <row r="96" customFormat="false" ht="12.8" hidden="false" customHeight="false" outlineLevel="0" collapsed="false">
      <c r="C96" s="28" t="n">
        <f aca="false">calc!$D$96</f>
        <v>5</v>
      </c>
      <c r="D96" s="28" t="n">
        <f aca="false">calc!$E$96</f>
        <v>4</v>
      </c>
      <c r="E96" s="7" t="n">
        <f aca="false">calc!$K$96</f>
        <v>95</v>
      </c>
      <c r="F96" s="6" t="n">
        <f aca="false">calc!$U$96</f>
        <v>6.22294183353736</v>
      </c>
      <c r="H96" s="17" t="n">
        <f aca="false">calc!$AD$96</f>
        <v>1.00042430743033</v>
      </c>
    </row>
    <row r="97" customFormat="false" ht="12.8" hidden="false" customHeight="false" outlineLevel="0" collapsed="false">
      <c r="C97" s="28" t="n">
        <f aca="false">calc!$D$97</f>
        <v>6</v>
      </c>
      <c r="D97" s="28" t="n">
        <f aca="false">calc!$E$97</f>
        <v>4</v>
      </c>
      <c r="E97" s="7" t="n">
        <f aca="false">calc!$K$97</f>
        <v>96</v>
      </c>
      <c r="F97" s="6" t="n">
        <f aca="false">calc!$U$97</f>
        <v>6.60105605740216</v>
      </c>
      <c r="H97" s="17" t="n">
        <f aca="false">calc!$AD$97</f>
        <v>1.00070628262942</v>
      </c>
    </row>
    <row r="98" customFormat="false" ht="12.8" hidden="false" customHeight="false" outlineLevel="0" collapsed="false">
      <c r="C98" s="28" t="n">
        <f aca="false">calc!$D$98</f>
        <v>7</v>
      </c>
      <c r="D98" s="28" t="n">
        <f aca="false">calc!$E$98</f>
        <v>4</v>
      </c>
      <c r="E98" s="7" t="n">
        <f aca="false">calc!$K$98</f>
        <v>97</v>
      </c>
      <c r="F98" s="6" t="n">
        <f aca="false">calc!$U$98</f>
        <v>6.97728560799382</v>
      </c>
      <c r="H98" s="17" t="n">
        <f aca="false">calc!$AD$98</f>
        <v>1.00098739069497</v>
      </c>
    </row>
    <row r="99" customFormat="false" ht="12.8" hidden="false" customHeight="false" outlineLevel="0" collapsed="false">
      <c r="C99" s="28" t="n">
        <f aca="false">calc!$D$99</f>
        <v>8</v>
      </c>
      <c r="D99" s="28" t="n">
        <f aca="false">calc!$E$99</f>
        <v>4</v>
      </c>
      <c r="E99" s="7" t="n">
        <f aca="false">calc!$K$99</f>
        <v>98</v>
      </c>
      <c r="F99" s="6" t="n">
        <f aca="false">calc!$U$99</f>
        <v>7.35153515367934</v>
      </c>
      <c r="H99" s="17" t="n">
        <f aca="false">calc!$AD$99</f>
        <v>1.00126775383184</v>
      </c>
    </row>
    <row r="100" customFormat="false" ht="12.8" hidden="false" customHeight="false" outlineLevel="0" collapsed="false">
      <c r="C100" s="28" t="n">
        <f aca="false">calc!$D$100</f>
        <v>9</v>
      </c>
      <c r="D100" s="28" t="n">
        <f aca="false">calc!$E$100</f>
        <v>4</v>
      </c>
      <c r="E100" s="7" t="n">
        <f aca="false">calc!$K$100</f>
        <v>99</v>
      </c>
      <c r="F100" s="6" t="n">
        <f aca="false">calc!$U$100</f>
        <v>7.72370959843043</v>
      </c>
      <c r="H100" s="17" t="n">
        <f aca="false">calc!$AD$100</f>
        <v>1.00154750571212</v>
      </c>
    </row>
    <row r="101" customFormat="false" ht="12.8" hidden="false" customHeight="false" outlineLevel="0" collapsed="false">
      <c r="C101" s="28" t="n">
        <f aca="false">calc!$D$101</f>
        <v>10</v>
      </c>
      <c r="D101" s="28" t="n">
        <f aca="false">calc!$E$101</f>
        <v>4</v>
      </c>
      <c r="E101" s="7" t="n">
        <f aca="false">calc!$K$101</f>
        <v>100</v>
      </c>
      <c r="F101" s="6" t="n">
        <f aca="false">calc!$U$101</f>
        <v>8.09371407822263</v>
      </c>
      <c r="H101" s="17" t="n">
        <f aca="false">calc!$AD$101</f>
        <v>1.00182679216662</v>
      </c>
    </row>
    <row r="102" customFormat="false" ht="12.8" hidden="false" customHeight="false" outlineLevel="0" collapsed="false">
      <c r="C102" s="28" t="n">
        <f aca="false">calc!$D$102</f>
        <v>11</v>
      </c>
      <c r="D102" s="28" t="n">
        <f aca="false">calc!$E$102</f>
        <v>4</v>
      </c>
      <c r="E102" s="7" t="n">
        <f aca="false">calc!$K$102</f>
        <v>101</v>
      </c>
      <c r="F102" s="6" t="n">
        <f aca="false">calc!$U$102</f>
        <v>8.46145395845928</v>
      </c>
      <c r="H102" s="17" t="n">
        <f aca="false">calc!$AD$102</f>
        <v>1.0021057704672</v>
      </c>
    </row>
    <row r="103" customFormat="false" ht="12.8" hidden="false" customHeight="false" outlineLevel="0" collapsed="false">
      <c r="C103" s="28" t="n">
        <f aca="false">calc!$D$103</f>
        <v>12</v>
      </c>
      <c r="D103" s="28" t="n">
        <f aca="false">calc!$E$103</f>
        <v>4</v>
      </c>
      <c r="E103" s="7" t="n">
        <f aca="false">calc!$K$103</f>
        <v>102</v>
      </c>
      <c r="F103" s="6" t="n">
        <f aca="false">calc!$U$103</f>
        <v>8.82683483248833</v>
      </c>
      <c r="H103" s="17" t="n">
        <f aca="false">calc!$AD$103</f>
        <v>1.00238460539275</v>
      </c>
    </row>
    <row r="104" customFormat="false" ht="12.8" hidden="false" customHeight="false" outlineLevel="0" collapsed="false">
      <c r="C104" s="28" t="n">
        <f aca="false">calc!$D$104</f>
        <v>13</v>
      </c>
      <c r="D104" s="28" t="n">
        <f aca="false">calc!$E$104</f>
        <v>4</v>
      </c>
      <c r="E104" s="7" t="n">
        <f aca="false">calc!$K$104</f>
        <v>103</v>
      </c>
      <c r="F104" s="6" t="n">
        <f aca="false">calc!$U$104</f>
        <v>9.18976252125202</v>
      </c>
      <c r="H104" s="17" t="n">
        <f aca="false">calc!$AD$104</f>
        <v>1.00266346093474</v>
      </c>
    </row>
    <row r="105" customFormat="false" ht="12.8" hidden="false" customHeight="false" outlineLevel="0" collapsed="false">
      <c r="C105" s="28" t="n">
        <f aca="false">calc!$D$105</f>
        <v>14</v>
      </c>
      <c r="D105" s="28" t="n">
        <f aca="false">calc!$E$105</f>
        <v>4</v>
      </c>
      <c r="E105" s="7" t="n">
        <f aca="false">calc!$K$105</f>
        <v>104</v>
      </c>
      <c r="F105" s="6" t="n">
        <f aca="false">calc!$U$105</f>
        <v>9.55014307414288</v>
      </c>
      <c r="H105" s="17" t="n">
        <f aca="false">calc!$AD$105</f>
        <v>1.00294248746577</v>
      </c>
    </row>
    <row r="106" customFormat="false" ht="12.8" hidden="false" customHeight="false" outlineLevel="0" collapsed="false">
      <c r="C106" s="28" t="n">
        <f aca="false">calc!$D$106</f>
        <v>15</v>
      </c>
      <c r="D106" s="28" t="n">
        <f aca="false">calc!$E$106</f>
        <v>4</v>
      </c>
      <c r="E106" s="7" t="n">
        <f aca="false">calc!$K$106</f>
        <v>105</v>
      </c>
      <c r="F106" s="6" t="n">
        <f aca="false">calc!$U$106</f>
        <v>9.90788277111109</v>
      </c>
      <c r="H106" s="17" t="n">
        <f aca="false">calc!$AD$106</f>
        <v>1.00322180527586</v>
      </c>
    </row>
    <row r="107" customFormat="false" ht="12.8" hidden="false" customHeight="false" outlineLevel="0" collapsed="false">
      <c r="C107" s="28" t="n">
        <f aca="false">calc!$D$107</f>
        <v>16</v>
      </c>
      <c r="D107" s="28" t="n">
        <f aca="false">calc!$E$107</f>
        <v>4</v>
      </c>
      <c r="E107" s="7" t="n">
        <f aca="false">calc!$K$107</f>
        <v>106</v>
      </c>
      <c r="F107" s="6" t="n">
        <f aca="false">calc!$U$107</f>
        <v>10.2628881260781</v>
      </c>
      <c r="H107" s="17" t="n">
        <f aca="false">calc!$AD$107</f>
        <v>1.00350148635942</v>
      </c>
    </row>
    <row r="108" customFormat="false" ht="12.8" hidden="false" customHeight="false" outlineLevel="0" collapsed="false">
      <c r="C108" s="28" t="n">
        <f aca="false">calc!$D$108</f>
        <v>17</v>
      </c>
      <c r="D108" s="28" t="n">
        <f aca="false">calc!$E$108</f>
        <v>4</v>
      </c>
      <c r="E108" s="7" t="n">
        <f aca="false">calc!$K$108</f>
        <v>107</v>
      </c>
      <c r="F108" s="6" t="n">
        <f aca="false">calc!$U$108</f>
        <v>10.6150658917157</v>
      </c>
      <c r="H108" s="17" t="n">
        <f aca="false">calc!$AD$108</f>
        <v>1.00378153701178</v>
      </c>
    </row>
    <row r="109" customFormat="false" ht="12.8" hidden="false" customHeight="false" outlineLevel="0" collapsed="false">
      <c r="C109" s="28" t="n">
        <f aca="false">calc!$D$109</f>
        <v>18</v>
      </c>
      <c r="D109" s="28" t="n">
        <f aca="false">calc!$E$109</f>
        <v>4</v>
      </c>
      <c r="E109" s="7" t="n">
        <f aca="false">calc!$K$109</f>
        <v>108</v>
      </c>
      <c r="F109" s="6" t="n">
        <f aca="false">calc!$U$109</f>
        <v>10.9643230656361</v>
      </c>
      <c r="H109" s="17" t="n">
        <f aca="false">calc!$AD$109</f>
        <v>1.00406188402294</v>
      </c>
    </row>
    <row r="110" customFormat="false" ht="12.8" hidden="false" customHeight="false" outlineLevel="0" collapsed="false">
      <c r="C110" s="28" t="n">
        <f aca="false">calc!$D$110</f>
        <v>19</v>
      </c>
      <c r="D110" s="28" t="n">
        <f aca="false">calc!$E$110</f>
        <v>4</v>
      </c>
      <c r="E110" s="7" t="n">
        <f aca="false">calc!$K$110</f>
        <v>109</v>
      </c>
      <c r="F110" s="6" t="n">
        <f aca="false">calc!$U$110</f>
        <v>11.3105668980434</v>
      </c>
      <c r="H110" s="17" t="n">
        <f aca="false">calc!$AD$110</f>
        <v>1.00434236697665</v>
      </c>
    </row>
    <row r="111" customFormat="false" ht="12.8" hidden="false" customHeight="false" outlineLevel="0" collapsed="false">
      <c r="C111" s="28" t="n">
        <f aca="false">calc!$D$111</f>
        <v>20</v>
      </c>
      <c r="D111" s="28" t="n">
        <f aca="false">calc!$E$111</f>
        <v>4</v>
      </c>
      <c r="E111" s="7" t="n">
        <f aca="false">calc!$K$111</f>
        <v>110</v>
      </c>
      <c r="F111" s="6" t="n">
        <f aca="false">calc!$U$111</f>
        <v>11.6537049009003</v>
      </c>
      <c r="H111" s="17" t="n">
        <f aca="false">calc!$AD$111</f>
        <v>1.00462273841028</v>
      </c>
    </row>
    <row r="112" customFormat="false" ht="12.8" hidden="false" customHeight="false" outlineLevel="0" collapsed="false">
      <c r="C112" s="28" t="n">
        <f aca="false">calc!$D$112</f>
        <v>21</v>
      </c>
      <c r="D112" s="28" t="n">
        <f aca="false">calc!$E$112</f>
        <v>4</v>
      </c>
      <c r="E112" s="7" t="n">
        <f aca="false">calc!$K$112</f>
        <v>111</v>
      </c>
      <c r="F112" s="6" t="n">
        <f aca="false">calc!$U$112</f>
        <v>11.9936448586511</v>
      </c>
      <c r="H112" s="17" t="n">
        <f aca="false">calc!$AD$112</f>
        <v>1.00490267249029</v>
      </c>
    </row>
    <row r="113" customFormat="false" ht="12.8" hidden="false" customHeight="false" outlineLevel="0" collapsed="false">
      <c r="C113" s="28" t="n">
        <f aca="false">calc!$D$113</f>
        <v>22</v>
      </c>
      <c r="D113" s="28" t="n">
        <f aca="false">calc!$E$113</f>
        <v>4</v>
      </c>
      <c r="E113" s="7" t="n">
        <f aca="false">calc!$K$113</f>
        <v>112</v>
      </c>
      <c r="F113" s="6" t="n">
        <f aca="false">calc!$U$113</f>
        <v>12.3302948405475</v>
      </c>
      <c r="H113" s="17" t="n">
        <f aca="false">calc!$AD$113</f>
        <v>1.00518178160182</v>
      </c>
    </row>
    <row r="114" customFormat="false" ht="12.8" hidden="false" customHeight="false" outlineLevel="0" collapsed="false">
      <c r="C114" s="28" t="n">
        <f aca="false">calc!$D$114</f>
        <v>23</v>
      </c>
      <c r="D114" s="28" t="n">
        <f aca="false">calc!$E$114</f>
        <v>4</v>
      </c>
      <c r="E114" s="7" t="n">
        <f aca="false">calc!$K$114</f>
        <v>113</v>
      </c>
      <c r="F114" s="6" t="n">
        <f aca="false">calc!$U$114</f>
        <v>12.6635632146208</v>
      </c>
      <c r="H114" s="17" t="n">
        <f aca="false">calc!$AD$114</f>
        <v>1.00545963906187</v>
      </c>
    </row>
    <row r="115" customFormat="false" ht="12.8" hidden="false" customHeight="false" outlineLevel="0" collapsed="false">
      <c r="C115" s="28" t="n">
        <f aca="false">calc!$D$115</f>
        <v>24</v>
      </c>
      <c r="D115" s="28" t="n">
        <f aca="false">calc!$E$115</f>
        <v>4</v>
      </c>
      <c r="E115" s="7" t="n">
        <f aca="false">calc!$K$115</f>
        <v>114</v>
      </c>
      <c r="F115" s="6" t="n">
        <f aca="false">calc!$U$115</f>
        <v>12.9933586633353</v>
      </c>
      <c r="H115" s="17" t="n">
        <f aca="false">calc!$AD$115</f>
        <v>1.00573580525717</v>
      </c>
    </row>
    <row r="116" customFormat="false" ht="12.8" hidden="false" customHeight="false" outlineLevel="0" collapsed="false">
      <c r="C116" s="28" t="n">
        <f aca="false">calc!$D$116</f>
        <v>25</v>
      </c>
      <c r="D116" s="28" t="n">
        <f aca="false">calc!$E$116</f>
        <v>4</v>
      </c>
      <c r="E116" s="7" t="n">
        <f aca="false">calc!$K$116</f>
        <v>115</v>
      </c>
      <c r="F116" s="6" t="n">
        <f aca="false">calc!$U$116</f>
        <v>13.3195902009683</v>
      </c>
      <c r="H116" s="17" t="n">
        <f aca="false">calc!$AD$116</f>
        <v>1.0060098540411</v>
      </c>
    </row>
    <row r="117" customFormat="false" ht="12.8" hidden="false" customHeight="false" outlineLevel="0" collapsed="false">
      <c r="C117" s="28" t="n">
        <f aca="false">calc!$D$117</f>
        <v>26</v>
      </c>
      <c r="D117" s="28" t="n">
        <f aca="false">calc!$E$117</f>
        <v>4</v>
      </c>
      <c r="E117" s="7" t="n">
        <f aca="false">calc!$K$117</f>
        <v>116</v>
      </c>
      <c r="F117" s="6" t="n">
        <f aca="false">calc!$U$117</f>
        <v>13.6421671927418</v>
      </c>
      <c r="H117" s="17" t="n">
        <f aca="false">calc!$AD$117</f>
        <v>1.0062813962802</v>
      </c>
    </row>
    <row r="118" customFormat="false" ht="12.8" hidden="false" customHeight="false" outlineLevel="0" collapsed="false">
      <c r="C118" s="28" t="n">
        <f aca="false">calc!$D$118</f>
        <v>27</v>
      </c>
      <c r="D118" s="28" t="n">
        <f aca="false">calc!$E$118</f>
        <v>4</v>
      </c>
      <c r="E118" s="7" t="n">
        <f aca="false">calc!$K$118</f>
        <v>117</v>
      </c>
      <c r="F118" s="6" t="n">
        <f aca="false">calc!$U$118</f>
        <v>13.9609993757422</v>
      </c>
      <c r="H118" s="17" t="n">
        <f aca="false">calc!$AD$118</f>
        <v>1.00655009800404</v>
      </c>
    </row>
    <row r="119" customFormat="false" ht="12.8" hidden="false" customHeight="false" outlineLevel="0" collapsed="false">
      <c r="C119" s="28" t="n">
        <f aca="false">calc!$D$119</f>
        <v>28</v>
      </c>
      <c r="D119" s="28" t="n">
        <f aca="false">calc!$E$119</f>
        <v>4</v>
      </c>
      <c r="E119" s="7" t="n">
        <f aca="false">calc!$K$119</f>
        <v>118</v>
      </c>
      <c r="F119" s="6" t="n">
        <f aca="false">calc!$U$119</f>
        <v>14.2759968816501</v>
      </c>
      <c r="H119" s="17" t="n">
        <f aca="false">calc!$AD$119</f>
        <v>1.00681569157395</v>
      </c>
    </row>
    <row r="120" customFormat="false" ht="12.8" hidden="false" customHeight="false" outlineLevel="0" collapsed="false">
      <c r="C120" s="28" t="n">
        <f aca="false">calc!$D$120</f>
        <v>29</v>
      </c>
      <c r="D120" s="28" t="n">
        <f aca="false">calc!$E$120</f>
        <v>4</v>
      </c>
      <c r="E120" s="7" t="n">
        <f aca="false">calc!$K$120</f>
        <v>119</v>
      </c>
      <c r="F120" s="6" t="n">
        <f aca="false">calc!$U$120</f>
        <v>14.5870702613099</v>
      </c>
      <c r="H120" s="17" t="n">
        <f aca="false">calc!$AD$120</f>
        <v>1.0070779794659</v>
      </c>
    </row>
    <row r="121" customFormat="false" ht="12.8" hidden="false" customHeight="false" outlineLevel="0" collapsed="false">
      <c r="C121" s="28" t="n">
        <f aca="false">calc!$D$121</f>
        <v>30</v>
      </c>
      <c r="D121" s="28" t="n">
        <f aca="false">calc!$E$121</f>
        <v>4</v>
      </c>
      <c r="E121" s="7" t="n">
        <f aca="false">calc!$K$121</f>
        <v>120</v>
      </c>
      <c r="F121" s="6" t="n">
        <f aca="false">calc!$U$121</f>
        <v>14.8941305111513</v>
      </c>
      <c r="H121" s="17" t="n">
        <f aca="false">calc!$AD$121</f>
        <v>1.00733683144131</v>
      </c>
    </row>
    <row r="122" customFormat="false" ht="12.8" hidden="false" customHeight="false" outlineLevel="0" collapsed="false">
      <c r="C122" s="28" t="n">
        <f aca="false">calc!$D$122</f>
        <v>1</v>
      </c>
      <c r="D122" s="28" t="n">
        <f aca="false">calc!$E$122</f>
        <v>5</v>
      </c>
      <c r="E122" s="7" t="n">
        <f aca="false">calc!$K$122</f>
        <v>121</v>
      </c>
      <c r="F122" s="6" t="n">
        <f aca="false">calc!$U$122</f>
        <v>15.1970891014816</v>
      </c>
      <c r="H122" s="17" t="n">
        <f aca="false">calc!$AD$122</f>
        <v>1.0075921768433</v>
      </c>
    </row>
    <row r="123" customFormat="false" ht="12.8" hidden="false" customHeight="false" outlineLevel="0" collapsed="false">
      <c r="C123" s="28" t="n">
        <f aca="false">calc!$D$123</f>
        <v>2</v>
      </c>
      <c r="D123" s="28" t="n">
        <f aca="false">calc!$E$123</f>
        <v>5</v>
      </c>
      <c r="E123" s="7" t="n">
        <f aca="false">calc!$K$123</f>
        <v>122</v>
      </c>
      <c r="F123" s="6" t="n">
        <f aca="false">calc!$U$123</f>
        <v>15.4958580066542</v>
      </c>
      <c r="H123" s="17" t="n">
        <f aca="false">calc!$AD$123</f>
        <v>1.00784399433254</v>
      </c>
    </row>
    <row r="124" customFormat="false" ht="12.8" hidden="false" customHeight="false" outlineLevel="0" collapsed="false">
      <c r="C124" s="28" t="n">
        <f aca="false">calc!$D$124</f>
        <v>3</v>
      </c>
      <c r="D124" s="28" t="n">
        <f aca="false">calc!$E$124</f>
        <v>5</v>
      </c>
      <c r="E124" s="7" t="n">
        <f aca="false">calc!$K$124</f>
        <v>123</v>
      </c>
      <c r="F124" s="6" t="n">
        <f aca="false">calc!$U$124</f>
        <v>15.7903497371235</v>
      </c>
      <c r="H124" s="17" t="n">
        <f aca="false">calc!$AD$124</f>
        <v>1.0080923014736</v>
      </c>
    </row>
    <row r="125" customFormat="false" ht="12.8" hidden="false" customHeight="false" outlineLevel="0" collapsed="false">
      <c r="C125" s="28" t="n">
        <f aca="false">calc!$D$125</f>
        <v>4</v>
      </c>
      <c r="D125" s="28" t="n">
        <f aca="false">calc!$E$125</f>
        <v>5</v>
      </c>
      <c r="E125" s="7" t="n">
        <f aca="false">calc!$K$125</f>
        <v>124</v>
      </c>
      <c r="F125" s="6" t="n">
        <f aca="false">calc!$U$125</f>
        <v>16.0804773733803</v>
      </c>
      <c r="H125" s="17" t="n">
        <f aca="false">calc!$AD$125</f>
        <v>1.00833714619806</v>
      </c>
    </row>
    <row r="126" customFormat="false" ht="12.8" hidden="false" customHeight="false" outlineLevel="0" collapsed="false">
      <c r="C126" s="28" t="n">
        <f aca="false">calc!$D$126</f>
        <v>5</v>
      </c>
      <c r="D126" s="28" t="n">
        <f aca="false">calc!$E$126</f>
        <v>5</v>
      </c>
      <c r="E126" s="7" t="n">
        <f aca="false">calc!$K$126</f>
        <v>125</v>
      </c>
      <c r="F126" s="6" t="n">
        <f aca="false">calc!$U$126</f>
        <v>16.3661546017608</v>
      </c>
      <c r="H126" s="17" t="n">
        <f aca="false">calc!$AD$126</f>
        <v>1.00857860139675</v>
      </c>
    </row>
    <row r="127" customFormat="false" ht="12.8" hidden="false" customHeight="false" outlineLevel="0" collapsed="false">
      <c r="C127" s="28" t="n">
        <f aca="false">calc!$D$127</f>
        <v>6</v>
      </c>
      <c r="D127" s="28" t="n">
        <f aca="false">calc!$E$127</f>
        <v>5</v>
      </c>
      <c r="E127" s="7" t="n">
        <f aca="false">calc!$K$127</f>
        <v>126</v>
      </c>
      <c r="F127" s="6" t="n">
        <f aca="false">calc!$U$127</f>
        <v>16.6472957521213</v>
      </c>
      <c r="H127" s="17" t="n">
        <f aca="false">calc!$AD$127</f>
        <v>1.00881676289796</v>
      </c>
    </row>
    <row r="128" customFormat="false" ht="12.8" hidden="false" customHeight="false" outlineLevel="0" collapsed="false">
      <c r="C128" s="28" t="n">
        <f aca="false">calc!$D$128</f>
        <v>7</v>
      </c>
      <c r="D128" s="28" t="n">
        <f aca="false">calc!$E$128</f>
        <v>5</v>
      </c>
      <c r="E128" s="7" t="n">
        <f aca="false">calc!$K$128</f>
        <v>127</v>
      </c>
      <c r="F128" s="6" t="n">
        <f aca="false">calc!$U$128</f>
        <v>16.9238158373566</v>
      </c>
      <c r="H128" s="17" t="n">
        <f aca="false">calc!$AD$128</f>
        <v>1.00905175007809</v>
      </c>
    </row>
    <row r="129" customFormat="false" ht="12.8" hidden="false" customHeight="false" outlineLevel="0" collapsed="false">
      <c r="C129" s="28" t="n">
        <f aca="false">calc!$D$129</f>
        <v>8</v>
      </c>
      <c r="D129" s="28" t="n">
        <f aca="false">calc!$E$129</f>
        <v>5</v>
      </c>
      <c r="E129" s="7" t="n">
        <f aca="false">calc!$K$129</f>
        <v>128</v>
      </c>
      <c r="F129" s="6" t="n">
        <f aca="false">calc!$U$129</f>
        <v>17.1956305947293</v>
      </c>
      <c r="H129" s="17" t="n">
        <f aca="false">calc!$AD$129</f>
        <v>1.00928370753732</v>
      </c>
    </row>
    <row r="130" customFormat="false" ht="12.8" hidden="false" customHeight="false" outlineLevel="0" collapsed="false">
      <c r="C130" s="28" t="n">
        <f aca="false">calc!$D$130</f>
        <v>9</v>
      </c>
      <c r="D130" s="28" t="n">
        <f aca="false">calc!$E$130</f>
        <v>5</v>
      </c>
      <c r="E130" s="7" t="n">
        <f aca="false">calc!$K$130</f>
        <v>129</v>
      </c>
      <c r="F130" s="6" t="n">
        <f aca="false">calc!$U$130</f>
        <v>17.4626565289944</v>
      </c>
      <c r="H130" s="17" t="n">
        <f aca="false">calc!$AD$130</f>
        <v>1.00951280582366</v>
      </c>
    </row>
    <row r="131" customFormat="false" ht="12.8" hidden="false" customHeight="false" outlineLevel="0" collapsed="false">
      <c r="C131" s="28" t="n">
        <f aca="false">calc!$D$131</f>
        <v>10</v>
      </c>
      <c r="D131" s="28" t="n">
        <f aca="false">calc!$E$131</f>
        <v>5</v>
      </c>
      <c r="E131" s="7" t="n">
        <f aca="false">calc!$K$131</f>
        <v>130</v>
      </c>
      <c r="F131" s="6" t="n">
        <f aca="false">calc!$U$131</f>
        <v>17.7248109572619</v>
      </c>
      <c r="H131" s="17" t="n">
        <f aca="false">calc!$AD$131</f>
        <v>1.00973923920224</v>
      </c>
    </row>
    <row r="132" customFormat="false" ht="12.8" hidden="false" customHeight="false" outlineLevel="0" collapsed="false">
      <c r="C132" s="28" t="n">
        <f aca="false">calc!$D$132</f>
        <v>11</v>
      </c>
      <c r="D132" s="28" t="n">
        <f aca="false">calc!$E$132</f>
        <v>5</v>
      </c>
      <c r="E132" s="7" t="n">
        <f aca="false">calc!$K$132</f>
        <v>131</v>
      </c>
      <c r="F132" s="6" t="n">
        <f aca="false">calc!$U$132</f>
        <v>17.9820120555556</v>
      </c>
      <c r="H132" s="17" t="n">
        <f aca="false">calc!$AD$132</f>
        <v>1.00996321894743</v>
      </c>
    </row>
    <row r="133" customFormat="false" ht="12.8" hidden="false" customHeight="false" outlineLevel="0" collapsed="false">
      <c r="C133" s="28" t="n">
        <f aca="false">calc!$D$133</f>
        <v>12</v>
      </c>
      <c r="D133" s="28" t="n">
        <f aca="false">calc!$E$133</f>
        <v>5</v>
      </c>
      <c r="E133" s="7" t="n">
        <f aca="false">calc!$K$133</f>
        <v>132</v>
      </c>
      <c r="F133" s="6" t="n">
        <f aca="false">calc!$U$133</f>
        <v>18.2341789070253</v>
      </c>
      <c r="H133" s="17" t="n">
        <f aca="false">calc!$AD$133</f>
        <v>1.01018496149547</v>
      </c>
    </row>
    <row r="134" customFormat="false" ht="12.8" hidden="false" customHeight="false" outlineLevel="0" collapsed="false">
      <c r="C134" s="28" t="n">
        <f aca="false">calc!$D$134</f>
        <v>13</v>
      </c>
      <c r="D134" s="28" t="n">
        <f aca="false">calc!$E$134</f>
        <v>5</v>
      </c>
      <c r="E134" s="7" t="n">
        <f aca="false">calc!$K$134</f>
        <v>133</v>
      </c>
      <c r="F134" s="6" t="n">
        <f aca="false">calc!$U$134</f>
        <v>18.4812315517254</v>
      </c>
      <c r="H134" s="17" t="n">
        <f aca="false">calc!$AD$134</f>
        <v>1.01040467187044</v>
      </c>
    </row>
    <row r="135" customFormat="false" ht="12.8" hidden="false" customHeight="false" outlineLevel="0" collapsed="false">
      <c r="C135" s="28" t="n">
        <f aca="false">calc!$D$135</f>
        <v>14</v>
      </c>
      <c r="D135" s="28" t="n">
        <f aca="false">calc!$E$135</f>
        <v>5</v>
      </c>
      <c r="E135" s="7" t="n">
        <f aca="false">calc!$K$135</f>
        <v>134</v>
      </c>
      <c r="F135" s="6" t="n">
        <f aca="false">calc!$U$135</f>
        <v>18.7230910379136</v>
      </c>
      <c r="H135" s="17" t="n">
        <f aca="false">calc!$AD$135</f>
        <v>1.01062252387601</v>
      </c>
    </row>
    <row r="136" customFormat="false" ht="12.8" hidden="false" customHeight="false" outlineLevel="0" collapsed="false">
      <c r="C136" s="28" t="n">
        <f aca="false">calc!$D$136</f>
        <v>15</v>
      </c>
      <c r="D136" s="28" t="n">
        <f aca="false">calc!$E$136</f>
        <v>5</v>
      </c>
      <c r="E136" s="7" t="n">
        <f aca="false">calc!$K$136</f>
        <v>135</v>
      </c>
      <c r="F136" s="6" t="n">
        <f aca="false">calc!$U$136</f>
        <v>18.9596794747786</v>
      </c>
      <c r="H136" s="17" t="n">
        <f aca="false">calc!$AD$136</f>
        <v>1.01083863941658</v>
      </c>
    </row>
    <row r="137" customFormat="false" ht="12.8" hidden="false" customHeight="false" outlineLevel="0" collapsed="false">
      <c r="C137" s="28" t="n">
        <f aca="false">calc!$D$137</f>
        <v>16</v>
      </c>
      <c r="D137" s="28" t="n">
        <f aca="false">calc!$E$137</f>
        <v>5</v>
      </c>
      <c r="E137" s="7" t="n">
        <f aca="false">calc!$K$137</f>
        <v>136</v>
      </c>
      <c r="F137" s="6" t="n">
        <f aca="false">calc!$U$137</f>
        <v>19.190920086506</v>
      </c>
      <c r="H137" s="17" t="n">
        <f aca="false">calc!$AD$137</f>
        <v>1.01105306979483</v>
      </c>
    </row>
    <row r="138" customFormat="false" ht="12.8" hidden="false" customHeight="false" outlineLevel="0" collapsed="false">
      <c r="C138" s="28" t="n">
        <f aca="false">calc!$D$138</f>
        <v>17</v>
      </c>
      <c r="D138" s="28" t="n">
        <f aca="false">calc!$E$138</f>
        <v>5</v>
      </c>
      <c r="E138" s="7" t="n">
        <f aca="false">calc!$K$138</f>
        <v>137</v>
      </c>
      <c r="F138" s="6" t="n">
        <f aca="false">calc!$U$138</f>
        <v>19.4167372676026</v>
      </c>
      <c r="H138" s="17" t="n">
        <f aca="false">calc!$AD$138</f>
        <v>1.01126578182219</v>
      </c>
    </row>
    <row r="139" customFormat="false" ht="12.8" hidden="false" customHeight="false" outlineLevel="0" collapsed="false">
      <c r="C139" s="28" t="n">
        <f aca="false">calc!$D$139</f>
        <v>18</v>
      </c>
      <c r="D139" s="28" t="n">
        <f aca="false">calc!$E$139</f>
        <v>5</v>
      </c>
      <c r="E139" s="7" t="n">
        <f aca="false">calc!$K$139</f>
        <v>138</v>
      </c>
      <c r="F139" s="6" t="n">
        <f aca="false">calc!$U$139</f>
        <v>19.6370566393608</v>
      </c>
      <c r="H139" s="17" t="n">
        <f aca="false">calc!$AD$139</f>
        <v>1.0114766510601</v>
      </c>
    </row>
    <row r="140" customFormat="false" ht="12.8" hidden="false" customHeight="false" outlineLevel="0" collapsed="false">
      <c r="C140" s="28" t="n">
        <f aca="false">calc!$D$140</f>
        <v>19</v>
      </c>
      <c r="D140" s="28" t="n">
        <f aca="false">calc!$E$140</f>
        <v>5</v>
      </c>
      <c r="E140" s="35" t="n">
        <f aca="false">calc!$K$140</f>
        <v>139</v>
      </c>
      <c r="F140" s="38" t="n">
        <f aca="false">calc!$U$140</f>
        <v>19.8518051073573</v>
      </c>
      <c r="H140" s="17" t="n">
        <f aca="false">calc!$AD$140</f>
        <v>1.01168546356322</v>
      </c>
    </row>
    <row r="141" customFormat="false" ht="12.8" hidden="false" customHeight="false" outlineLevel="0" collapsed="false">
      <c r="C141" s="28" t="n">
        <f aca="false">calc!$D$141</f>
        <v>20</v>
      </c>
      <c r="D141" s="28" t="n">
        <f aca="false">calc!$E$141</f>
        <v>5</v>
      </c>
      <c r="E141" s="7" t="n">
        <f aca="false">calc!$K$141</f>
        <v>140</v>
      </c>
      <c r="F141" s="6" t="n">
        <f aca="false">calc!$U$141</f>
        <v>20.0609109198729</v>
      </c>
      <c r="H141" s="17" t="n">
        <f aca="false">calc!$AD$141</f>
        <v>1.01189192628383</v>
      </c>
    </row>
    <row r="142" customFormat="false" ht="12.8" hidden="false" customHeight="false" outlineLevel="0" collapsed="false">
      <c r="C142" s="28" t="n">
        <f aca="false">calc!$D$142</f>
        <v>21</v>
      </c>
      <c r="D142" s="28" t="n">
        <f aca="false">calc!$E$142</f>
        <v>5</v>
      </c>
      <c r="E142" s="7" t="n">
        <f aca="false">calc!$K$142</f>
        <v>141</v>
      </c>
      <c r="F142" s="6" t="n">
        <f aca="false">calc!$U$142</f>
        <v>20.2643037270944</v>
      </c>
      <c r="H142" s="17" t="n">
        <f aca="false">calc!$AD$142</f>
        <v>1.01209568503237</v>
      </c>
    </row>
    <row r="143" customFormat="false" ht="12.8" hidden="false" customHeight="false" outlineLevel="0" collapsed="false">
      <c r="C143" s="28" t="n">
        <f aca="false">calc!$D$143</f>
        <v>22</v>
      </c>
      <c r="D143" s="28" t="n">
        <f aca="false">calc!$E$143</f>
        <v>5</v>
      </c>
      <c r="E143" s="7" t="n">
        <f aca="false">calc!$K$143</f>
        <v>142</v>
      </c>
      <c r="F143" s="6" t="n">
        <f aca="false">calc!$U$143</f>
        <v>20.4619146409765</v>
      </c>
      <c r="H143" s="17" t="n">
        <f aca="false">calc!$AD$143</f>
        <v>1.01229634779586</v>
      </c>
    </row>
    <row r="144" customFormat="false" ht="12.8" hidden="false" customHeight="false" outlineLevel="0" collapsed="false">
      <c r="C144" s="28" t="n">
        <f aca="false">calc!$D$144</f>
        <v>23</v>
      </c>
      <c r="D144" s="28" t="n">
        <f aca="false">calc!$E$144</f>
        <v>5</v>
      </c>
      <c r="E144" s="7" t="n">
        <f aca="false">calc!$K$144</f>
        <v>143</v>
      </c>
      <c r="F144" s="6" t="n">
        <f aca="false">calc!$U$144</f>
        <v>20.6536762956097</v>
      </c>
      <c r="H144" s="17" t="n">
        <f aca="false">calc!$AD$144</f>
        <v>1.0124935104877</v>
      </c>
    </row>
    <row r="145" customFormat="false" ht="12.8" hidden="false" customHeight="false" outlineLevel="0" collapsed="false">
      <c r="C145" s="28" t="n">
        <f aca="false">calc!$D$145</f>
        <v>24</v>
      </c>
      <c r="D145" s="28" t="n">
        <f aca="false">calc!$E$145</f>
        <v>5</v>
      </c>
      <c r="E145" s="7" t="n">
        <f aca="false">calc!$K$145</f>
        <v>144</v>
      </c>
      <c r="F145" s="6" t="n">
        <f aca="false">calc!$U$145</f>
        <v>20.8395229079541</v>
      </c>
      <c r="H145" s="17" t="n">
        <f aca="false">calc!$AD$145</f>
        <v>1.01268678196409</v>
      </c>
    </row>
    <row r="146" customFormat="false" ht="12.8" hidden="false" customHeight="false" outlineLevel="0" collapsed="false">
      <c r="C146" s="28" t="n">
        <f aca="false">calc!$D$146</f>
        <v>25</v>
      </c>
      <c r="D146" s="28" t="n">
        <f aca="false">calc!$E$146</f>
        <v>5</v>
      </c>
      <c r="E146" s="7" t="n">
        <f aca="false">calc!$K$146</f>
        <v>145</v>
      </c>
      <c r="F146" s="6" t="n">
        <f aca="false">calc!$U$146</f>
        <v>21.0193903387847</v>
      </c>
      <c r="H146" s="17" t="n">
        <f aca="false">calc!$AD$146</f>
        <v>1.01287580542961</v>
      </c>
    </row>
    <row r="147" customFormat="false" ht="12.8" hidden="false" customHeight="false" outlineLevel="0" collapsed="false">
      <c r="C147" s="28" t="n">
        <f aca="false">calc!$D$147</f>
        <v>26</v>
      </c>
      <c r="D147" s="28" t="n">
        <f aca="false">calc!$E$147</f>
        <v>5</v>
      </c>
      <c r="E147" s="7" t="n">
        <f aca="false">calc!$K$147</f>
        <v>146</v>
      </c>
      <c r="F147" s="6" t="n">
        <f aca="false">calc!$U$147</f>
        <v>21.1932161536714</v>
      </c>
      <c r="H147" s="17" t="n">
        <f aca="false">calc!$AD$147</f>
        <v>1.01306027410599</v>
      </c>
    </row>
    <row r="148" customFormat="false" ht="12.8" hidden="false" customHeight="false" outlineLevel="0" collapsed="false">
      <c r="C148" s="28" t="n">
        <f aca="false">calc!$D$148</f>
        <v>27</v>
      </c>
      <c r="D148" s="28" t="n">
        <f aca="false">calc!$E$148</f>
        <v>5</v>
      </c>
      <c r="E148" s="7" t="n">
        <f aca="false">calc!$K$148</f>
        <v>147</v>
      </c>
      <c r="F148" s="6" t="n">
        <f aca="false">calc!$U$148</f>
        <v>21.3609396838517</v>
      </c>
      <c r="H148" s="17" t="n">
        <f aca="false">calc!$AD$148</f>
        <v>1.01323994010677</v>
      </c>
    </row>
    <row r="149" customFormat="false" ht="12.8" hidden="false" customHeight="false" outlineLevel="0" collapsed="false">
      <c r="C149" s="28" t="n">
        <f aca="false">calc!$D$149</f>
        <v>28</v>
      </c>
      <c r="D149" s="28" t="n">
        <f aca="false">calc!$E$149</f>
        <v>5</v>
      </c>
      <c r="E149" s="7" t="n">
        <f aca="false">calc!$K$149</f>
        <v>148</v>
      </c>
      <c r="F149" s="6" t="n">
        <f aca="false">calc!$U$149</f>
        <v>21.5225020867989</v>
      </c>
      <c r="H149" s="17" t="n">
        <f aca="false">calc!$AD$149</f>
        <v>1.01341461664366</v>
      </c>
    </row>
    <row r="150" customFormat="false" ht="12.8" hidden="false" customHeight="false" outlineLevel="0" collapsed="false">
      <c r="C150" s="28" t="n">
        <f aca="false">calc!$D$150</f>
        <v>29</v>
      </c>
      <c r="D150" s="28" t="n">
        <f aca="false">calc!$E$150</f>
        <v>5</v>
      </c>
      <c r="E150" s="7" t="n">
        <f aca="false">calc!$K$150</f>
        <v>149</v>
      </c>
      <c r="F150" s="6" t="n">
        <f aca="false">calc!$U$150</f>
        <v>21.6778464063246</v>
      </c>
      <c r="H150" s="17" t="n">
        <f aca="false">calc!$AD$150</f>
        <v>1.01358417476693</v>
      </c>
    </row>
    <row r="151" customFormat="false" ht="12.8" hidden="false" customHeight="false" outlineLevel="0" collapsed="false">
      <c r="C151" s="28" t="n">
        <f aca="false">calc!$D$151</f>
        <v>30</v>
      </c>
      <c r="D151" s="28" t="n">
        <f aca="false">calc!$E$151</f>
        <v>5</v>
      </c>
      <c r="E151" s="7" t="n">
        <f aca="false">calc!$K$151</f>
        <v>150</v>
      </c>
      <c r="F151" s="6" t="n">
        <f aca="false">calc!$U$151</f>
        <v>21.8269176320337</v>
      </c>
      <c r="H151" s="17" t="n">
        <f aca="false">calc!$AD$151</f>
        <v>1.01374853661556</v>
      </c>
    </row>
    <row r="152" customFormat="false" ht="12.8" hidden="false" customHeight="false" outlineLevel="0" collapsed="false">
      <c r="C152" s="28" t="n">
        <f aca="false">calc!$D$152</f>
        <v>31</v>
      </c>
      <c r="D152" s="28" t="n">
        <f aca="false">calc!$E$152</f>
        <v>5</v>
      </c>
      <c r="E152" s="7" t="n">
        <f aca="false">calc!$K$152</f>
        <v>151</v>
      </c>
      <c r="F152" s="6" t="n">
        <f aca="false">calc!$U$152</f>
        <v>21.9696627579413</v>
      </c>
      <c r="H152" s="17" t="n">
        <f aca="false">calc!$AD$152</f>
        <v>1.0139076674865</v>
      </c>
    </row>
    <row r="153" customFormat="false" ht="12.8" hidden="false" customHeight="false" outlineLevel="0" collapsed="false">
      <c r="C153" s="28" t="n">
        <f aca="false">calc!$D$153</f>
        <v>1</v>
      </c>
      <c r="D153" s="28" t="n">
        <f aca="false">calc!$E$153</f>
        <v>6</v>
      </c>
      <c r="E153" s="7" t="n">
        <f aca="false">calc!$K$153</f>
        <v>152</v>
      </c>
      <c r="F153" s="6" t="n">
        <f aca="false">calc!$U$153</f>
        <v>22.1060308400756</v>
      </c>
      <c r="H153" s="17" t="n">
        <f aca="false">calc!$AD$153</f>
        <v>1.01406156887929</v>
      </c>
    </row>
    <row r="154" customFormat="false" ht="12.8" hidden="false" customHeight="false" outlineLevel="0" collapsed="false">
      <c r="C154" s="28" t="n">
        <f aca="false">calc!$D$154</f>
        <v>2</v>
      </c>
      <c r="D154" s="28" t="n">
        <f aca="false">calc!$E$154</f>
        <v>6</v>
      </c>
      <c r="E154" s="7" t="n">
        <f aca="false">calc!$K$154</f>
        <v>153</v>
      </c>
      <c r="F154" s="6" t="n">
        <f aca="false">calc!$U$154</f>
        <v>22.2359730528752</v>
      </c>
      <c r="H154" s="17" t="n">
        <f aca="false">calc!$AD$154</f>
        <v>1.01421027407711</v>
      </c>
    </row>
    <row r="155" customFormat="false" ht="12.8" hidden="false" customHeight="false" outlineLevel="0" collapsed="false">
      <c r="C155" s="28" t="n">
        <f aca="false">calc!$D$155</f>
        <v>3</v>
      </c>
      <c r="D155" s="28" t="n">
        <f aca="false">calc!$E$155</f>
        <v>6</v>
      </c>
      <c r="E155" s="7" t="n">
        <f aca="false">calc!$K$155</f>
        <v>154</v>
      </c>
      <c r="F155" s="6" t="n">
        <f aca="false">calc!$U$155</f>
        <v>22.3594427441978</v>
      </c>
      <c r="H155" s="17" t="n">
        <f aca="false">calc!$AD$155</f>
        <v>1.01435384692174</v>
      </c>
    </row>
    <row r="156" customFormat="false" ht="12.8" hidden="false" customHeight="false" outlineLevel="0" collapsed="false">
      <c r="C156" s="28" t="n">
        <f aca="false">calc!$D$156</f>
        <v>4</v>
      </c>
      <c r="D156" s="28" t="n">
        <f aca="false">calc!$E$156</f>
        <v>6</v>
      </c>
      <c r="E156" s="7" t="n">
        <f aca="false">calc!$K$156</f>
        <v>155</v>
      </c>
      <c r="F156" s="6" t="n">
        <f aca="false">calc!$U$156</f>
        <v>22.4763954887496</v>
      </c>
      <c r="H156" s="17" t="n">
        <f aca="false">calc!$AD$156</f>
        <v>1.01449238341864</v>
      </c>
    </row>
    <row r="157" customFormat="false" ht="12.8" hidden="false" customHeight="false" outlineLevel="0" collapsed="false">
      <c r="C157" s="28" t="n">
        <f aca="false">calc!$D$157</f>
        <v>5</v>
      </c>
      <c r="D157" s="28" t="n">
        <f aca="false">calc!$E$157</f>
        <v>6</v>
      </c>
      <c r="E157" s="7" t="n">
        <f aca="false">calc!$K$157</f>
        <v>156</v>
      </c>
      <c r="F157" s="6" t="n">
        <f aca="false">calc!$U$157</f>
        <v>22.5867891397576</v>
      </c>
      <c r="H157" s="17" t="n">
        <f aca="false">calc!$AD$157</f>
        <v>1.01462601488426</v>
      </c>
    </row>
    <row r="158" customFormat="false" ht="12.8" hidden="false" customHeight="false" outlineLevel="0" collapsed="false">
      <c r="C158" s="28" t="n">
        <f aca="false">calc!$D$158</f>
        <v>6</v>
      </c>
      <c r="D158" s="28" t="n">
        <f aca="false">calc!$E$158</f>
        <v>6</v>
      </c>
      <c r="E158" s="7" t="n">
        <f aca="false">calc!$K$158</f>
        <v>157</v>
      </c>
      <c r="F158" s="6" t="n">
        <f aca="false">calc!$U$158</f>
        <v>22.6905838786988</v>
      </c>
      <c r="H158" s="17" t="n">
        <f aca="false">calc!$AD$158</f>
        <v>1.01475491071368</v>
      </c>
    </row>
    <row r="159" customFormat="false" ht="12.8" hidden="false" customHeight="false" outlineLevel="0" collapsed="false">
      <c r="C159" s="28" t="n">
        <f aca="false">calc!$D$159</f>
        <v>7</v>
      </c>
      <c r="D159" s="28" t="n">
        <f aca="false">calc!$E$159</f>
        <v>6</v>
      </c>
      <c r="E159" s="7" t="n">
        <f aca="false">calc!$K$159</f>
        <v>158</v>
      </c>
      <c r="F159" s="6" t="n">
        <f aca="false">calc!$U$159</f>
        <v>22.787742262909</v>
      </c>
      <c r="H159" s="17" t="n">
        <f aca="false">calc!$AD$159</f>
        <v>1.01487927864025</v>
      </c>
    </row>
    <row r="160" customFormat="false" ht="12.8" hidden="false" customHeight="false" outlineLevel="0" collapsed="false">
      <c r="C160" s="28" t="n">
        <f aca="false">calc!$D$160</f>
        <v>8</v>
      </c>
      <c r="D160" s="28" t="n">
        <f aca="false">calc!$E$160</f>
        <v>6</v>
      </c>
      <c r="E160" s="7" t="n">
        <f aca="false">calc!$K$160</f>
        <v>159</v>
      </c>
      <c r="F160" s="6" t="n">
        <f aca="false">calc!$U$160</f>
        <v>22.8782292709015</v>
      </c>
      <c r="H160" s="17" t="n">
        <f aca="false">calc!$AD$160</f>
        <v>1.01499936063203</v>
      </c>
    </row>
    <row r="161" customFormat="false" ht="12.8" hidden="false" customHeight="false" outlineLevel="0" collapsed="false">
      <c r="C161" s="28" t="n">
        <f aca="false">calc!$D$161</f>
        <v>9</v>
      </c>
      <c r="D161" s="28" t="n">
        <f aca="false">calc!$E$161</f>
        <v>6</v>
      </c>
      <c r="E161" s="7" t="n">
        <f aca="false">calc!$K$161</f>
        <v>160</v>
      </c>
      <c r="F161" s="6" t="n">
        <f aca="false">calc!$U$161</f>
        <v>22.9620123452216</v>
      </c>
      <c r="H161" s="17" t="n">
        <f aca="false">calc!$AD$161</f>
        <v>1.01511542327905</v>
      </c>
    </row>
    <row r="162" customFormat="false" ht="12.8" hidden="false" customHeight="false" outlineLevel="0" collapsed="false">
      <c r="C162" s="28" t="n">
        <f aca="false">calc!$D$162</f>
        <v>10</v>
      </c>
      <c r="D162" s="28" t="n">
        <f aca="false">calc!$E$162</f>
        <v>6</v>
      </c>
      <c r="E162" s="7" t="n">
        <f aca="false">calc!$K$162</f>
        <v>161</v>
      </c>
      <c r="F162" s="6" t="n">
        <f aca="false">calc!$U$162</f>
        <v>23.0390614326824</v>
      </c>
      <c r="H162" s="17" t="n">
        <f aca="false">calc!$AD$162</f>
        <v>1.01522774254176</v>
      </c>
    </row>
    <row r="163" customFormat="false" ht="12.8" hidden="false" customHeight="false" outlineLevel="0" collapsed="false">
      <c r="C163" s="28" t="n">
        <f aca="false">calc!$D$163</f>
        <v>11</v>
      </c>
      <c r="D163" s="28" t="n">
        <f aca="false">calc!$E$163</f>
        <v>6</v>
      </c>
      <c r="E163" s="7" t="n">
        <f aca="false">calc!$K$163</f>
        <v>162</v>
      </c>
      <c r="F163" s="6" t="n">
        <f aca="false">calc!$U$163</f>
        <v>23.1093490218255</v>
      </c>
      <c r="H163" s="17" t="n">
        <f aca="false">calc!$AD$163</f>
        <v>1.01533658386121</v>
      </c>
    </row>
    <row r="164" customFormat="false" ht="12.8" hidden="false" customHeight="false" outlineLevel="0" collapsed="false">
      <c r="C164" s="28" t="n">
        <f aca="false">calc!$D$164</f>
        <v>12</v>
      </c>
      <c r="D164" s="28" t="n">
        <f aca="false">calc!$E$164</f>
        <v>6</v>
      </c>
      <c r="E164" s="7" t="n">
        <f aca="false">calc!$K$164</f>
        <v>163</v>
      </c>
      <c r="F164" s="6" t="n">
        <f aca="false">calc!$U$164</f>
        <v>23.1728501774604</v>
      </c>
      <c r="H164" s="17" t="n">
        <f aca="false">calc!$AD$164</f>
        <v>1.01544217965738</v>
      </c>
    </row>
    <row r="165" customFormat="false" ht="12.8" hidden="false" customHeight="false" outlineLevel="0" collapsed="false">
      <c r="C165" s="28" t="n">
        <f aca="false">calc!$D$165</f>
        <v>13</v>
      </c>
      <c r="D165" s="28" t="n">
        <f aca="false">calc!$E$165</f>
        <v>6</v>
      </c>
      <c r="E165" s="7" t="n">
        <f aca="false">calc!$K$165</f>
        <v>164</v>
      </c>
      <c r="F165" s="6" t="n">
        <f aca="false">calc!$U$165</f>
        <v>23.2295425721507</v>
      </c>
      <c r="H165" s="17" t="n">
        <f aca="false">calc!$AD$165</f>
        <v>1.01554470696106</v>
      </c>
    </row>
    <row r="166" customFormat="false" ht="12.8" hidden="false" customHeight="false" outlineLevel="0" collapsed="false">
      <c r="C166" s="28" t="n">
        <f aca="false">calc!$D$166</f>
        <v>14</v>
      </c>
      <c r="D166" s="28" t="n">
        <f aca="false">calc!$E$166</f>
        <v>6</v>
      </c>
      <c r="E166" s="7" t="n">
        <f aca="false">calc!$K$166</f>
        <v>165</v>
      </c>
      <c r="F166" s="6" t="n">
        <f aca="false">calc!$U$166</f>
        <v>23.2794065145191</v>
      </c>
      <c r="H166" s="17" t="n">
        <f aca="false">calc!$AD$166</f>
        <v>1.01564426818996</v>
      </c>
    </row>
    <row r="167" customFormat="false" ht="12.8" hidden="false" customHeight="false" outlineLevel="0" collapsed="false">
      <c r="C167" s="28" t="n">
        <f aca="false">calc!$D$167</f>
        <v>15</v>
      </c>
      <c r="D167" s="28" t="n">
        <f aca="false">calc!$E$167</f>
        <v>6</v>
      </c>
      <c r="E167" s="7" t="n">
        <f aca="false">calc!$K$167</f>
        <v>166</v>
      </c>
      <c r="F167" s="6" t="n">
        <f aca="false">calc!$U$167</f>
        <v>23.3224249742592</v>
      </c>
      <c r="H167" s="17" t="n">
        <f aca="false">calc!$AD$167</f>
        <v>1.01574087782619</v>
      </c>
    </row>
    <row r="168" customFormat="false" ht="12.8" hidden="false" customHeight="false" outlineLevel="0" collapsed="false">
      <c r="C168" s="28" t="n">
        <f aca="false">calc!$D$168</f>
        <v>16</v>
      </c>
      <c r="D168" s="28" t="n">
        <f aca="false">calc!$E$168</f>
        <v>6</v>
      </c>
      <c r="E168" s="7" t="n">
        <f aca="false">calc!$K$168</f>
        <v>167</v>
      </c>
      <c r="F168" s="6" t="n">
        <f aca="false">calc!$U$168</f>
        <v>23.3585836037508</v>
      </c>
      <c r="H168" s="17" t="n">
        <f aca="false">calc!$AD$168</f>
        <v>1.0158344570142</v>
      </c>
    </row>
    <row r="169" customFormat="false" ht="12.8" hidden="false" customHeight="false" outlineLevel="0" collapsed="false">
      <c r="C169" s="28" t="n">
        <f aca="false">calc!$D$169</f>
        <v>17</v>
      </c>
      <c r="D169" s="28" t="n">
        <f aca="false">calc!$E$169</f>
        <v>6</v>
      </c>
      <c r="E169" s="7" t="n">
        <f aca="false">calc!$K$169</f>
        <v>168</v>
      </c>
      <c r="F169" s="6" t="n">
        <f aca="false">calc!$U$169</f>
        <v>23.3878707561903</v>
      </c>
      <c r="H169" s="17" t="n">
        <f aca="false">calc!$AD$169</f>
        <v>1.0159248369975</v>
      </c>
    </row>
    <row r="170" customFormat="false" ht="12.8" hidden="false" customHeight="false" outlineLevel="0" collapsed="false">
      <c r="C170" s="28" t="n">
        <f aca="false">calc!$D$170</f>
        <v>18</v>
      </c>
      <c r="D170" s="28" t="n">
        <f aca="false">calc!$E$170</f>
        <v>6</v>
      </c>
      <c r="E170" s="7" t="n">
        <f aca="false">calc!$K$170</f>
        <v>169</v>
      </c>
      <c r="F170" s="6" t="n">
        <f aca="false">calc!$U$170</f>
        <v>23.4102775001598</v>
      </c>
      <c r="H170" s="17" t="n">
        <f aca="false">calc!$AD$170</f>
        <v>1.01601177104225</v>
      </c>
    </row>
    <row r="171" customFormat="false" ht="12.8" hidden="false" customHeight="false" outlineLevel="0" collapsed="false">
      <c r="C171" s="28" t="n">
        <f aca="false">calc!$D$171</f>
        <v>19</v>
      </c>
      <c r="D171" s="28" t="n">
        <f aca="false">calc!$E$171</f>
        <v>6</v>
      </c>
      <c r="E171" s="7" t="n">
        <f aca="false">calc!$K$171</f>
        <v>170</v>
      </c>
      <c r="F171" s="6" t="n">
        <f aca="false">calc!$U$171</f>
        <v>23.4257976305713</v>
      </c>
      <c r="H171" s="17" t="n">
        <f aca="false">calc!$AD$171</f>
        <v>1.01609495327825</v>
      </c>
    </row>
    <row r="172" customFormat="false" ht="12.8" hidden="false" customHeight="false" outlineLevel="0" collapsed="false">
      <c r="C172" s="28" t="n">
        <f aca="false">calc!$D$172</f>
        <v>20</v>
      </c>
      <c r="D172" s="28" t="n">
        <f aca="false">calc!$E$172</f>
        <v>6</v>
      </c>
      <c r="E172" s="7" t="n">
        <f aca="false">calc!$K$172</f>
        <v>171</v>
      </c>
      <c r="F172" s="6" t="n">
        <f aca="false">calc!$U$172</f>
        <v>23.4344276759389</v>
      </c>
      <c r="H172" s="17" t="n">
        <f aca="false">calc!$AD$172</f>
        <v>1.01617404193915</v>
      </c>
    </row>
    <row r="173" customFormat="false" ht="12.8" hidden="false" customHeight="false" outlineLevel="0" collapsed="false">
      <c r="C173" s="28" t="n">
        <f aca="false">calc!$D$173</f>
        <v>21</v>
      </c>
      <c r="D173" s="28" t="n">
        <f aca="false">calc!$E$173</f>
        <v>6</v>
      </c>
      <c r="E173" s="7" t="n">
        <f aca="false">calc!$K$173</f>
        <v>172</v>
      </c>
      <c r="F173" s="22" t="n">
        <f aca="false">calc!$U$173</f>
        <v>23.4361669019446</v>
      </c>
      <c r="H173" s="17" t="n">
        <f aca="false">calc!$AD$173</f>
        <v>1.01624868396643</v>
      </c>
    </row>
    <row r="174" customFormat="false" ht="12.8" hidden="false" customHeight="false" outlineLevel="0" collapsed="false">
      <c r="C174" s="28" t="n">
        <f aca="false">calc!$D$174</f>
        <v>22</v>
      </c>
      <c r="D174" s="28" t="n">
        <f aca="false">calc!$E$174</f>
        <v>6</v>
      </c>
      <c r="E174" s="7" t="n">
        <f aca="false">calc!$K$174</f>
        <v>173</v>
      </c>
      <c r="F174" s="6" t="n">
        <f aca="false">calc!$U$174</f>
        <v>23.4310173112778</v>
      </c>
      <c r="H174" s="17" t="n">
        <f aca="false">calc!$AD$174</f>
        <v>1.01631853794179</v>
      </c>
    </row>
    <row r="175" customFormat="false" ht="12.8" hidden="false" customHeight="false" outlineLevel="0" collapsed="false">
      <c r="C175" s="28" t="n">
        <f aca="false">calc!$D$175</f>
        <v>23</v>
      </c>
      <c r="D175" s="28" t="n">
        <f aca="false">calc!$E$175</f>
        <v>6</v>
      </c>
      <c r="E175" s="7" t="n">
        <f aca="false">calc!$K$175</f>
        <v>174</v>
      </c>
      <c r="F175" s="6" t="n">
        <f aca="false">calc!$U$175</f>
        <v>23.4189836397452</v>
      </c>
      <c r="H175" s="17" t="n">
        <f aca="false">calc!$AD$175</f>
        <v>1.01638329281657</v>
      </c>
    </row>
    <row r="176" customFormat="false" ht="12.8" hidden="false" customHeight="false" outlineLevel="0" collapsed="false">
      <c r="C176" s="28" t="n">
        <f aca="false">calc!$D$176</f>
        <v>24</v>
      </c>
      <c r="D176" s="28" t="n">
        <f aca="false">calc!$E$176</f>
        <v>6</v>
      </c>
      <c r="E176" s="7" t="n">
        <f aca="false">calc!$K$176</f>
        <v>175</v>
      </c>
      <c r="F176" s="6" t="n">
        <f aca="false">calc!$U$176</f>
        <v>23.4000733486597</v>
      </c>
      <c r="H176" s="17" t="n">
        <f aca="false">calc!$AD$176</f>
        <v>1.01644268081148</v>
      </c>
    </row>
    <row r="177" customFormat="false" ht="12.8" hidden="false" customHeight="false" outlineLevel="0" collapsed="false">
      <c r="C177" s="28" t="n">
        <f aca="false">calc!$D$177</f>
        <v>25</v>
      </c>
      <c r="D177" s="28" t="n">
        <f aca="false">calc!$E$177</f>
        <v>6</v>
      </c>
      <c r="E177" s="7" t="n">
        <f aca="false">calc!$K$177</f>
        <v>176</v>
      </c>
      <c r="F177" s="6" t="n">
        <f aca="false">calc!$U$177</f>
        <v>23.3742966135366</v>
      </c>
      <c r="H177" s="17" t="n">
        <f aca="false">calc!$AD$177</f>
        <v>1.01649648398622</v>
      </c>
    </row>
    <row r="178" customFormat="false" ht="12.8" hidden="false" customHeight="false" outlineLevel="0" collapsed="false">
      <c r="C178" s="28" t="n">
        <f aca="false">calc!$D$178</f>
        <v>26</v>
      </c>
      <c r="D178" s="28" t="n">
        <f aca="false">calc!$E$178</f>
        <v>6</v>
      </c>
      <c r="E178" s="7" t="n">
        <f aca="false">calc!$K$178</f>
        <v>177</v>
      </c>
      <c r="F178" s="6" t="n">
        <f aca="false">calc!$U$178</f>
        <v>23.3416663091327</v>
      </c>
      <c r="H178" s="17" t="n">
        <f aca="false">calc!$AD$178</f>
        <v>1.01654453511197</v>
      </c>
    </row>
    <row r="179" customFormat="false" ht="12.8" hidden="false" customHeight="false" outlineLevel="0" collapsed="false">
      <c r="C179" s="28" t="n">
        <f aca="false">calc!$D$179</f>
        <v>27</v>
      </c>
      <c r="D179" s="28" t="n">
        <f aca="false">calc!$E$179</f>
        <v>6</v>
      </c>
      <c r="E179" s="7" t="n">
        <f aca="false">calc!$K$179</f>
        <v>178</v>
      </c>
      <c r="F179" s="6" t="n">
        <f aca="false">calc!$U$179</f>
        <v>23.3021979908868</v>
      </c>
      <c r="H179" s="17" t="n">
        <f aca="false">calc!$AD$179</f>
        <v>1.01658671440614</v>
      </c>
    </row>
    <row r="180" customFormat="false" ht="12.8" hidden="false" customHeight="false" outlineLevel="0" collapsed="false">
      <c r="C180" s="28" t="n">
        <f aca="false">calc!$D$180</f>
        <v>28</v>
      </c>
      <c r="D180" s="28" t="n">
        <f aca="false">calc!$E$180</f>
        <v>6</v>
      </c>
      <c r="E180" s="7" t="n">
        <f aca="false">calc!$K$180</f>
        <v>179</v>
      </c>
      <c r="F180" s="6" t="n">
        <f aca="false">calc!$U$180</f>
        <v>23.2559098728269</v>
      </c>
      <c r="H180" s="17" t="n">
        <f aca="false">calc!$AD$180</f>
        <v>1.01662294423875</v>
      </c>
    </row>
    <row r="181" customFormat="false" ht="12.8" hidden="false" customHeight="false" outlineLevel="0" collapsed="false">
      <c r="C181" s="28" t="n">
        <f aca="false">calc!$D$181</f>
        <v>29</v>
      </c>
      <c r="D181" s="28" t="n">
        <f aca="false">calc!$E$181</f>
        <v>6</v>
      </c>
      <c r="E181" s="7" t="n">
        <f aca="false">calc!$K$181</f>
        <v>180</v>
      </c>
      <c r="F181" s="6" t="n">
        <f aca="false">calc!$U$181</f>
        <v>23.2028228020267</v>
      </c>
      <c r="H181" s="17" t="n">
        <f aca="false">calc!$AD$181</f>
        <v>1.01665318399915</v>
      </c>
    </row>
    <row r="182" customFormat="false" ht="12.8" hidden="false" customHeight="false" outlineLevel="0" collapsed="false">
      <c r="C182" s="28" t="n">
        <f aca="false">calc!$D$182</f>
        <v>30</v>
      </c>
      <c r="D182" s="28" t="n">
        <f aca="false">calc!$E$182</f>
        <v>6</v>
      </c>
      <c r="E182" s="7" t="n">
        <f aca="false">calc!$K$182</f>
        <v>181</v>
      </c>
      <c r="F182" s="6" t="n">
        <f aca="false">calc!$U$182</f>
        <v>23.1429602297079</v>
      </c>
      <c r="H182" s="17" t="n">
        <f aca="false">calc!$AD$182</f>
        <v>1.01667742691954</v>
      </c>
    </row>
    <row r="183" customFormat="false" ht="12.8" hidden="false" customHeight="false" outlineLevel="0" collapsed="false">
      <c r="C183" s="28" t="n">
        <f aca="false">calc!$D$183</f>
        <v>1</v>
      </c>
      <c r="D183" s="28" t="n">
        <f aca="false">calc!$E$183</f>
        <v>7</v>
      </c>
      <c r="E183" s="7" t="n">
        <f aca="false">calc!$K$183</f>
        <v>182</v>
      </c>
      <c r="F183" s="6" t="n">
        <f aca="false">calc!$U$183</f>
        <v>23.0763481790926</v>
      </c>
      <c r="H183" s="17" t="n">
        <f aca="false">calc!$AD$183</f>
        <v>1.01669569987864</v>
      </c>
    </row>
    <row r="184" customFormat="false" ht="12.8" hidden="false" customHeight="false" outlineLevel="0" collapsed="false">
      <c r="C184" s="28" t="n">
        <f aca="false">calc!$D$184</f>
        <v>2</v>
      </c>
      <c r="D184" s="28" t="n">
        <f aca="false">calc!$E$184</f>
        <v>7</v>
      </c>
      <c r="E184" s="7" t="n">
        <f aca="false">calc!$K$184</f>
        <v>183</v>
      </c>
      <c r="F184" s="6" t="n">
        <f aca="false">calc!$U$184</f>
        <v>23.0030152101269</v>
      </c>
      <c r="H184" s="17" t="n">
        <f aca="false">calc!$AD$184</f>
        <v>1.01670806622153</v>
      </c>
    </row>
    <row r="185" customFormat="false" ht="12.8" hidden="false" customHeight="false" outlineLevel="0" collapsed="false">
      <c r="C185" s="28" t="n">
        <f aca="false">calc!$D$185</f>
        <v>3</v>
      </c>
      <c r="D185" s="28" t="n">
        <f aca="false">calc!$E$185</f>
        <v>7</v>
      </c>
      <c r="E185" s="7" t="n">
        <f aca="false">calc!$K$185</f>
        <v>184</v>
      </c>
      <c r="F185" s="6" t="n">
        <f aca="false">calc!$U$185</f>
        <v>22.9229923812049</v>
      </c>
      <c r="H185" s="17" t="n">
        <f aca="false">calc!$AD$185</f>
        <v>1.01671463063753</v>
      </c>
    </row>
    <row r="186" customFormat="false" ht="12.8" hidden="false" customHeight="false" outlineLevel="0" collapsed="false">
      <c r="C186" s="28" t="n">
        <f aca="false">calc!$D$186</f>
        <v>4</v>
      </c>
      <c r="D186" s="28" t="n">
        <f aca="false">calc!$E$186</f>
        <v>7</v>
      </c>
      <c r="E186" s="7" t="n">
        <f aca="false">calc!$K$186</f>
        <v>185</v>
      </c>
      <c r="F186" s="6" t="n">
        <f aca="false">calc!$U$186</f>
        <v>22.8363132080337</v>
      </c>
      <c r="H186" s="17" t="n">
        <f aca="false">calc!$AD$186</f>
        <v>1.01671554434579</v>
      </c>
    </row>
    <row r="187" customFormat="false" ht="12.8" hidden="false" customHeight="false" outlineLevel="0" collapsed="false">
      <c r="C187" s="28" t="n">
        <f aca="false">calc!$D$187</f>
        <v>5</v>
      </c>
      <c r="D187" s="28" t="n">
        <f aca="false">calc!$E$187</f>
        <v>7</v>
      </c>
      <c r="E187" s="7" t="n">
        <f aca="false">calc!$K$187</f>
        <v>186</v>
      </c>
      <c r="F187" s="6" t="n">
        <f aca="false">calc!$U$187</f>
        <v>22.7430136197875</v>
      </c>
      <c r="H187" s="17" t="n">
        <f aca="false">calc!$AD$187</f>
        <v>1.01671100841809</v>
      </c>
    </row>
    <row r="188" customFormat="false" ht="12.8" hidden="false" customHeight="false" outlineLevel="0" collapsed="false">
      <c r="C188" s="28" t="n">
        <f aca="false">calc!$D$188</f>
        <v>6</v>
      </c>
      <c r="D188" s="28" t="n">
        <f aca="false">calc!$E$188</f>
        <v>7</v>
      </c>
      <c r="E188" s="7" t="n">
        <f aca="false">calc!$K$188</f>
        <v>187</v>
      </c>
      <c r="F188" s="6" t="n">
        <f aca="false">calc!$U$188</f>
        <v>22.643131912708</v>
      </c>
      <c r="H188" s="17" t="n">
        <f aca="false">calc!$AD$188</f>
        <v>1.01670127311615</v>
      </c>
    </row>
    <row r="189" customFormat="false" ht="12.8" hidden="false" customHeight="false" outlineLevel="0" collapsed="false">
      <c r="C189" s="28" t="n">
        <f aca="false">calc!$D$189</f>
        <v>7</v>
      </c>
      <c r="D189" s="28" t="n">
        <f aca="false">calc!$E$189</f>
        <v>7</v>
      </c>
      <c r="E189" s="7" t="n">
        <f aca="false">calc!$K$189</f>
        <v>188</v>
      </c>
      <c r="F189" s="6" t="n">
        <f aca="false">calc!$U$189</f>
        <v>22.53670870132</v>
      </c>
      <c r="H189" s="17" t="n">
        <f aca="false">calc!$AD$189</f>
        <v>1.01668663164274</v>
      </c>
    </row>
    <row r="190" customFormat="false" ht="12.8" hidden="false" customHeight="false" outlineLevel="0" collapsed="false">
      <c r="C190" s="28" t="n">
        <f aca="false">calc!$D$190</f>
        <v>8</v>
      </c>
      <c r="D190" s="28" t="n">
        <f aca="false">calc!$E$190</f>
        <v>7</v>
      </c>
      <c r="E190" s="7" t="n">
        <f aca="false">calc!$K$190</f>
        <v>189</v>
      </c>
      <c r="F190" s="6" t="n">
        <f aca="false">calc!$U$190</f>
        <v>22.4237868674266</v>
      </c>
      <c r="H190" s="17" t="n">
        <f aca="false">calc!$AD$190</f>
        <v>1.01666740761096</v>
      </c>
    </row>
    <row r="191" customFormat="false" ht="12.8" hidden="false" customHeight="false" outlineLevel="0" collapsed="false">
      <c r="C191" s="28" t="n">
        <f aca="false">calc!$D$191</f>
        <v>9</v>
      </c>
      <c r="D191" s="28" t="n">
        <f aca="false">calc!$E$191</f>
        <v>7</v>
      </c>
      <c r="E191" s="7" t="n">
        <f aca="false">calc!$K$191</f>
        <v>190</v>
      </c>
      <c r="F191" s="6" t="n">
        <f aca="false">calc!$U$191</f>
        <v>22.3044115070673</v>
      </c>
      <c r="H191" s="17" t="n">
        <f aca="false">calc!$AD$191</f>
        <v>1.01664393666134</v>
      </c>
    </row>
    <row r="192" customFormat="false" ht="12.8" hidden="false" customHeight="false" outlineLevel="0" collapsed="false">
      <c r="C192" s="28" t="n">
        <f aca="false">calc!$D$192</f>
        <v>10</v>
      </c>
      <c r="D192" s="28" t="n">
        <f aca="false">calc!$E$192</f>
        <v>7</v>
      </c>
      <c r="E192" s="7" t="n">
        <f aca="false">calc!$K$192</f>
        <v>191</v>
      </c>
      <c r="F192" s="6" t="n">
        <f aca="false">calc!$U$192</f>
        <v>22.1786298756155</v>
      </c>
      <c r="H192" s="17" t="n">
        <f aca="false">calc!$AD$192</f>
        <v>1.01661654378758</v>
      </c>
    </row>
    <row r="193" customFormat="false" ht="12.8" hidden="false" customHeight="false" outlineLevel="0" collapsed="false">
      <c r="C193" s="28" t="n">
        <f aca="false">calc!$D$193</f>
        <v>11</v>
      </c>
      <c r="D193" s="28" t="n">
        <f aca="false">calc!$E$193</f>
        <v>7</v>
      </c>
      <c r="E193" s="7" t="n">
        <f aca="false">calc!$K$193</f>
        <v>192</v>
      </c>
      <c r="F193" s="6" t="n">
        <f aca="false">calc!$U$193</f>
        <v>22.0464913312007</v>
      </c>
      <c r="H193" s="17" t="n">
        <f aca="false">calc!$AD$193</f>
        <v>1.01658551885395</v>
      </c>
    </row>
    <row r="194" customFormat="false" ht="12.8" hidden="false" customHeight="false" outlineLevel="0" collapsed="false">
      <c r="C194" s="28" t="n">
        <f aca="false">calc!$D$194</f>
        <v>12</v>
      </c>
      <c r="D194" s="28" t="n">
        <f aca="false">calc!$E$194</f>
        <v>7</v>
      </c>
      <c r="E194" s="7" t="n">
        <f aca="false">calc!$K$194</f>
        <v>193</v>
      </c>
      <c r="F194" s="6" t="n">
        <f aca="false">calc!$U$194</f>
        <v>21.9080472766446</v>
      </c>
      <c r="H194" s="17" t="n">
        <f aca="false">calc!$AD$194</f>
        <v>1.01655109331836</v>
      </c>
    </row>
    <row r="195" customFormat="false" ht="12.8" hidden="false" customHeight="false" outlineLevel="0" collapsed="false">
      <c r="C195" s="28" t="n">
        <f aca="false">calc!$D$195</f>
        <v>13</v>
      </c>
      <c r="D195" s="28" t="n">
        <f aca="false">calc!$E$195</f>
        <v>7</v>
      </c>
      <c r="E195" s="7" t="n">
        <f aca="false">calc!$K$195</f>
        <v>194</v>
      </c>
      <c r="F195" s="6" t="n">
        <f aca="false">calc!$U$195</f>
        <v>21.7633511000948</v>
      </c>
      <c r="H195" s="17" t="n">
        <f aca="false">calc!$AD$195</f>
        <v>1.01651342120605</v>
      </c>
    </row>
    <row r="196" customFormat="false" ht="12.8" hidden="false" customHeight="false" outlineLevel="0" collapsed="false">
      <c r="C196" s="28" t="n">
        <f aca="false">calc!$D$196</f>
        <v>14</v>
      </c>
      <c r="D196" s="28" t="n">
        <f aca="false">calc!$E$196</f>
        <v>7</v>
      </c>
      <c r="E196" s="7" t="n">
        <f aca="false">calc!$K$196</f>
        <v>195</v>
      </c>
      <c r="F196" s="6" t="n">
        <f aca="false">calc!$U$196</f>
        <v>21.6124581145457</v>
      </c>
      <c r="H196" s="17" t="n">
        <f aca="false">calc!$AD$196</f>
        <v>1.01647256689078</v>
      </c>
    </row>
    <row r="197" customFormat="false" ht="12.8" hidden="false" customHeight="false" outlineLevel="0" collapsed="false">
      <c r="C197" s="28" t="n">
        <f aca="false">calc!$D$197</f>
        <v>15</v>
      </c>
      <c r="D197" s="28" t="n">
        <f aca="false">calc!$E$197</f>
        <v>7</v>
      </c>
      <c r="E197" s="7" t="n">
        <f aca="false">calc!$K$197</f>
        <v>196</v>
      </c>
      <c r="F197" s="6" t="n">
        <f aca="false">calc!$U$197</f>
        <v>21.4554254964388</v>
      </c>
      <c r="H197" s="17" t="n">
        <f aca="false">calc!$AD$197</f>
        <v>1.01642850131306</v>
      </c>
    </row>
    <row r="198" customFormat="false" ht="12.8" hidden="false" customHeight="false" outlineLevel="0" collapsed="false">
      <c r="C198" s="28" t="n">
        <f aca="false">calc!$D$198</f>
        <v>16</v>
      </c>
      <c r="D198" s="28" t="n">
        <f aca="false">calc!$E$198</f>
        <v>7</v>
      </c>
      <c r="E198" s="7" t="n">
        <f aca="false">calc!$K$198</f>
        <v>197</v>
      </c>
      <c r="F198" s="6" t="n">
        <f aca="false">calc!$U$198</f>
        <v>21.2923122235213</v>
      </c>
      <c r="H198" s="17" t="n">
        <f aca="false">calc!$AD$198</f>
        <v>1.0163811070579</v>
      </c>
    </row>
    <row r="199" customFormat="false" ht="12.8" hidden="false" customHeight="false" outlineLevel="0" collapsed="false">
      <c r="C199" s="28" t="n">
        <f aca="false">calc!$D$199</f>
        <v>17</v>
      </c>
      <c r="D199" s="28" t="n">
        <f aca="false">calc!$E$199</f>
        <v>7</v>
      </c>
      <c r="E199" s="7" t="n">
        <f aca="false">calc!$K$199</f>
        <v>198</v>
      </c>
      <c r="F199" s="6" t="n">
        <f aca="false">calc!$U$199</f>
        <v>21.1231790121525</v>
      </c>
      <c r="H199" s="17" t="n">
        <f aca="false">calc!$AD$199</f>
        <v>1.01633019144006</v>
      </c>
    </row>
    <row r="200" customFormat="false" ht="12.8" hidden="false" customHeight="false" outlineLevel="0" collapsed="false">
      <c r="C200" s="28" t="n">
        <f aca="false">calc!$D$200</f>
        <v>18</v>
      </c>
      <c r="D200" s="28" t="n">
        <f aca="false">calc!$E$200</f>
        <v>7</v>
      </c>
      <c r="E200" s="7" t="n">
        <f aca="false">calc!$K$200</f>
        <v>199</v>
      </c>
      <c r="F200" s="6" t="n">
        <f aca="false">calc!$U$200</f>
        <v>20.9480882542344</v>
      </c>
      <c r="H200" s="17" t="n">
        <f aca="false">calc!$AD$200</f>
        <v>1.01627550562846</v>
      </c>
    </row>
    <row r="201" customFormat="false" ht="12.8" hidden="false" customHeight="false" outlineLevel="0" collapsed="false">
      <c r="C201" s="28" t="n">
        <f aca="false">calc!$D$201</f>
        <v>19</v>
      </c>
      <c r="D201" s="28" t="n">
        <f aca="false">calc!$E$201</f>
        <v>7</v>
      </c>
      <c r="E201" s="7" t="n">
        <f aca="false">calc!$K$201</f>
        <v>200</v>
      </c>
      <c r="F201" s="6" t="n">
        <f aca="false">calc!$U$201</f>
        <v>20.7671039539513</v>
      </c>
      <c r="H201" s="17" t="n">
        <f aca="false">calc!$AD$201</f>
        <v>1.01621676707614</v>
      </c>
    </row>
    <row r="202" customFormat="false" ht="12.8" hidden="false" customHeight="false" outlineLevel="0" collapsed="false">
      <c r="C202" s="28" t="n">
        <f aca="false">calc!$D$202</f>
        <v>20</v>
      </c>
      <c r="D202" s="28" t="n">
        <f aca="false">calc!$E$202</f>
        <v>7</v>
      </c>
      <c r="E202" s="7" t="n">
        <f aca="false">calc!$K$202</f>
        <v>201</v>
      </c>
      <c r="F202" s="6" t="n">
        <f aca="false">calc!$U$202</f>
        <v>20.5802916644801</v>
      </c>
      <c r="H202" s="17" t="n">
        <f aca="false">calc!$AD$202</f>
        <v>1.01615368223858</v>
      </c>
    </row>
    <row r="203" customFormat="false" ht="12.8" hidden="false" customHeight="false" outlineLevel="0" collapsed="false">
      <c r="C203" s="28" t="n">
        <f aca="false">calc!$D$203</f>
        <v>21</v>
      </c>
      <c r="D203" s="28" t="n">
        <f aca="false">calc!$E$203</f>
        <v>7</v>
      </c>
      <c r="E203" s="7" t="n">
        <f aca="false">calc!$K$203</f>
        <v>202</v>
      </c>
      <c r="F203" s="6" t="n">
        <f aca="false">calc!$U$203</f>
        <v>20.3877184248453</v>
      </c>
      <c r="H203" s="17" t="n">
        <f aca="false">calc!$AD$203</f>
        <v>1.01608596679789</v>
      </c>
    </row>
    <row r="204" customFormat="false" ht="12.8" hidden="false" customHeight="false" outlineLevel="0" collapsed="false">
      <c r="C204" s="28" t="n">
        <f aca="false">calc!$D$204</f>
        <v>22</v>
      </c>
      <c r="D204" s="28" t="n">
        <f aca="false">calc!$E$204</f>
        <v>7</v>
      </c>
      <c r="E204" s="7" t="n">
        <f aca="false">calc!$K$204</f>
        <v>203</v>
      </c>
      <c r="F204" s="6" t="n">
        <f aca="false">calc!$U$204</f>
        <v>20.1894526970825</v>
      </c>
      <c r="H204" s="17" t="n">
        <f aca="false">calc!$AD$204</f>
        <v>1.01601336130683</v>
      </c>
    </row>
    <row r="205" customFormat="false" ht="12.8" hidden="false" customHeight="false" outlineLevel="0" collapsed="false">
      <c r="C205" s="28" t="n">
        <f aca="false">calc!$D$205</f>
        <v>23</v>
      </c>
      <c r="D205" s="28" t="n">
        <f aca="false">calc!$E$205</f>
        <v>7</v>
      </c>
      <c r="E205" s="7" t="n">
        <f aca="false">calc!$K$205</f>
        <v>204</v>
      </c>
      <c r="F205" s="6" t="n">
        <f aca="false">calc!$U$205</f>
        <v>19.9855643038553</v>
      </c>
      <c r="H205" s="17" t="n">
        <f aca="false">calc!$AD$205</f>
        <v>1.0159356411803</v>
      </c>
    </row>
    <row r="206" customFormat="false" ht="12.8" hidden="false" customHeight="false" outlineLevel="0" collapsed="false">
      <c r="C206" s="28" t="n">
        <f aca="false">calc!$D$206</f>
        <v>24</v>
      </c>
      <c r="D206" s="28" t="n">
        <f aca="false">calc!$E$206</f>
        <v>7</v>
      </c>
      <c r="E206" s="7" t="n">
        <f aca="false">calc!$K$206</f>
        <v>205</v>
      </c>
      <c r="F206" s="6" t="n">
        <f aca="false">calc!$U$206</f>
        <v>19.776124366688</v>
      </c>
      <c r="H206" s="17" t="n">
        <f aca="false">calc!$AD$206</f>
        <v>1.01585262109457</v>
      </c>
    </row>
    <row r="207" customFormat="false" ht="12.8" hidden="false" customHeight="false" outlineLevel="0" collapsed="false">
      <c r="C207" s="28" t="n">
        <f aca="false">calc!$D$207</f>
        <v>25</v>
      </c>
      <c r="D207" s="28" t="n">
        <f aca="false">calc!$E$207</f>
        <v>7</v>
      </c>
      <c r="E207" s="7" t="n">
        <f aca="false">calc!$K$207</f>
        <v>206</v>
      </c>
      <c r="F207" s="6" t="n">
        <f aca="false">calc!$U$207</f>
        <v>19.5612052449416</v>
      </c>
      <c r="H207" s="17" t="n">
        <f aca="false">calc!$AD$207</f>
        <v>1.01576415488485</v>
      </c>
    </row>
    <row r="208" customFormat="false" ht="12.8" hidden="false" customHeight="false" outlineLevel="0" collapsed="false">
      <c r="C208" s="28" t="n">
        <f aca="false">calc!$D$208</f>
        <v>26</v>
      </c>
      <c r="D208" s="28" t="n">
        <f aca="false">calc!$E$208</f>
        <v>7</v>
      </c>
      <c r="E208" s="7" t="n">
        <f aca="false">calc!$K$208</f>
        <v>207</v>
      </c>
      <c r="F208" s="6" t="n">
        <f aca="false">calc!$U$208</f>
        <v>19.340880475675</v>
      </c>
      <c r="H208" s="17" t="n">
        <f aca="false">calc!$AD$208</f>
        <v>1.01567013276755</v>
      </c>
    </row>
    <row r="209" customFormat="false" ht="12.8" hidden="false" customHeight="false" outlineLevel="0" collapsed="false">
      <c r="C209" s="28" t="n">
        <f aca="false">calc!$D$209</f>
        <v>27</v>
      </c>
      <c r="D209" s="28" t="n">
        <f aca="false">calc!$E$209</f>
        <v>7</v>
      </c>
      <c r="E209" s="7" t="n">
        <f aca="false">calc!$K$209</f>
        <v>208</v>
      </c>
      <c r="F209" s="6" t="n">
        <f aca="false">calc!$U$209</f>
        <v>19.1152247145186</v>
      </c>
      <c r="H209" s="17" t="n">
        <f aca="false">calc!$AD$209</f>
        <v>1.01557047801666</v>
      </c>
    </row>
    <row r="210" customFormat="false" ht="12.8" hidden="false" customHeight="false" outlineLevel="0" collapsed="false">
      <c r="C210" s="28" t="n">
        <f aca="false">calc!$D$210</f>
        <v>28</v>
      </c>
      <c r="D210" s="28" t="n">
        <f aca="false">calc!$E$210</f>
        <v>7</v>
      </c>
      <c r="E210" s="7" t="n">
        <f aca="false">calc!$K$210</f>
        <v>209</v>
      </c>
      <c r="F210" s="6" t="n">
        <f aca="false">calc!$U$210</f>
        <v>18.8843136776716</v>
      </c>
      <c r="H210" s="17" t="n">
        <f aca="false">calc!$AD$210</f>
        <v>1.01546514504823</v>
      </c>
    </row>
    <row r="211" customFormat="false" ht="12.8" hidden="false" customHeight="false" outlineLevel="0" collapsed="false">
      <c r="C211" s="28" t="n">
        <f aca="false">calc!$D$211</f>
        <v>29</v>
      </c>
      <c r="D211" s="28" t="n">
        <f aca="false">calc!$E$211</f>
        <v>7</v>
      </c>
      <c r="E211" s="7" t="n">
        <f aca="false">calc!$K$211</f>
        <v>210</v>
      </c>
      <c r="F211" s="6" t="n">
        <f aca="false">calc!$U$211</f>
        <v>18.6482240851361</v>
      </c>
      <c r="H211" s="17" t="n">
        <f aca="false">calc!$AD$211</f>
        <v>1.01535412025783</v>
      </c>
    </row>
    <row r="212" customFormat="false" ht="12.8" hidden="false" customHeight="false" outlineLevel="0" collapsed="false">
      <c r="C212" s="28" t="n">
        <f aca="false">calc!$D$212</f>
        <v>30</v>
      </c>
      <c r="D212" s="28" t="n">
        <f aca="false">calc!$E$212</f>
        <v>7</v>
      </c>
      <c r="E212" s="7" t="n">
        <f aca="false">calc!$K$212</f>
        <v>211</v>
      </c>
      <c r="F212" s="6" t="n">
        <f aca="false">calc!$U$212</f>
        <v>18.4070336052953</v>
      </c>
      <c r="H212" s="17" t="n">
        <f aca="false">calc!$AD$212</f>
        <v>1.01523742604481</v>
      </c>
    </row>
    <row r="213" customFormat="false" ht="12.8" hidden="false" customHeight="false" outlineLevel="0" collapsed="false">
      <c r="C213" s="28" t="n">
        <f aca="false">calc!$D$213</f>
        <v>31</v>
      </c>
      <c r="D213" s="28" t="n">
        <f aca="false">calc!$E$213</f>
        <v>7</v>
      </c>
      <c r="E213" s="7" t="n">
        <f aca="false">calc!$K$213</f>
        <v>212</v>
      </c>
      <c r="F213" s="6" t="n">
        <f aca="false">calc!$U$213</f>
        <v>18.1608208009191</v>
      </c>
      <c r="H213" s="17" t="n">
        <f aca="false">calc!$AD$213</f>
        <v>1.01511512743703</v>
      </c>
    </row>
    <row r="214" customFormat="false" ht="12.8" hidden="false" customHeight="false" outlineLevel="0" collapsed="false">
      <c r="C214" s="28" t="n">
        <f aca="false">calc!$D$214</f>
        <v>1</v>
      </c>
      <c r="D214" s="28" t="n">
        <f aca="false">calc!$E$214</f>
        <v>8</v>
      </c>
      <c r="E214" s="7" t="n">
        <f aca="false">calc!$K$214</f>
        <v>213</v>
      </c>
      <c r="F214" s="6" t="n">
        <f aca="false">calc!$U$214</f>
        <v>17.9096650766922</v>
      </c>
      <c r="H214" s="17" t="n">
        <f aca="false">calc!$AD$214</f>
        <v>1.01498733981286</v>
      </c>
    </row>
    <row r="215" customFormat="false" ht="12.8" hidden="false" customHeight="false" outlineLevel="0" collapsed="false">
      <c r="C215" s="28" t="n">
        <f aca="false">calc!$D$215</f>
        <v>2</v>
      </c>
      <c r="D215" s="28" t="n">
        <f aca="false">calc!$E$215</f>
        <v>8</v>
      </c>
      <c r="E215" s="7" t="n">
        <f aca="false">calc!$K$215</f>
        <v>214</v>
      </c>
      <c r="F215" s="6" t="n">
        <f aca="false">calc!$U$215</f>
        <v>17.653646628332</v>
      </c>
      <c r="H215" s="17" t="n">
        <f aca="false">calc!$AD$215</f>
        <v>1.01485423559859</v>
      </c>
    </row>
    <row r="216" customFormat="false" ht="12.8" hidden="false" customHeight="false" outlineLevel="0" collapsed="false">
      <c r="C216" s="28" t="n">
        <f aca="false">calc!$D$216</f>
        <v>3</v>
      </c>
      <c r="D216" s="28" t="n">
        <f aca="false">calc!$E$216</f>
        <v>8</v>
      </c>
      <c r="E216" s="7" t="n">
        <f aca="false">calc!$K$216</f>
        <v>215</v>
      </c>
      <c r="F216" s="6" t="n">
        <f aca="false">calc!$U$216</f>
        <v>17.3928463933768</v>
      </c>
      <c r="H216" s="17" t="n">
        <f aca="false">calc!$AD$216</f>
        <v>1.01471604763589</v>
      </c>
    </row>
    <row r="217" customFormat="false" ht="12.8" hidden="false" customHeight="false" outlineLevel="0" collapsed="false">
      <c r="C217" s="28" t="n">
        <f aca="false">calc!$D$217</f>
        <v>4</v>
      </c>
      <c r="D217" s="28" t="n">
        <f aca="false">calc!$E$217</f>
        <v>8</v>
      </c>
      <c r="E217" s="7" t="n">
        <f aca="false">calc!$K$217</f>
        <v>216</v>
      </c>
      <c r="F217" s="6" t="n">
        <f aca="false">calc!$U$217</f>
        <v>17.1273460036969</v>
      </c>
      <c r="H217" s="17" t="n">
        <f aca="false">calc!$AD$217</f>
        <v>1.01457306721745</v>
      </c>
    </row>
    <row r="218" customFormat="false" ht="12.8" hidden="false" customHeight="false" outlineLevel="0" collapsed="false">
      <c r="C218" s="28" t="n">
        <f aca="false">calc!$D$218</f>
        <v>5</v>
      </c>
      <c r="D218" s="28" t="n">
        <f aca="false">calc!$E$218</f>
        <v>8</v>
      </c>
      <c r="E218" s="7" t="n">
        <f aca="false">calc!$K$218</f>
        <v>217</v>
      </c>
      <c r="F218" s="6" t="n">
        <f aca="false">calc!$U$218</f>
        <v>16.8572277397803</v>
      </c>
      <c r="H218" s="17" t="n">
        <f aca="false">calc!$AD$218</f>
        <v>1.01442563553689</v>
      </c>
    </row>
    <row r="219" customFormat="false" ht="12.8" hidden="false" customHeight="false" outlineLevel="0" collapsed="false">
      <c r="C219" s="28" t="n">
        <f aca="false">calc!$D$219</f>
        <v>6</v>
      </c>
      <c r="D219" s="28" t="n">
        <f aca="false">calc!$E$219</f>
        <v>8</v>
      </c>
      <c r="E219" s="7" t="n">
        <f aca="false">calc!$K$219</f>
        <v>218</v>
      </c>
      <c r="F219" s="6" t="n">
        <f aca="false">calc!$U$219</f>
        <v>16.5825744868508</v>
      </c>
      <c r="H219" s="17" t="n">
        <f aca="false">calc!$AD$219</f>
        <v>1.01427412836047</v>
      </c>
    </row>
    <row r="220" customFormat="false" ht="12.8" hidden="false" customHeight="false" outlineLevel="0" collapsed="false">
      <c r="C220" s="28" t="n">
        <f aca="false">calc!$D$220</f>
        <v>7</v>
      </c>
      <c r="D220" s="28" t="n">
        <f aca="false">calc!$E$220</f>
        <v>8</v>
      </c>
      <c r="E220" s="7" t="n">
        <f aca="false">calc!$K$220</f>
        <v>219</v>
      </c>
      <c r="F220" s="6" t="n">
        <f aca="false">calc!$U$220</f>
        <v>16.3034696928407</v>
      </c>
      <c r="H220" s="17" t="n">
        <f aca="false">calc!$AD$220</f>
        <v>1.01411893490917</v>
      </c>
    </row>
    <row r="221" customFormat="false" ht="12.8" hidden="false" customHeight="false" outlineLevel="0" collapsed="false">
      <c r="C221" s="28" t="n">
        <f aca="false">calc!$D$221</f>
        <v>8</v>
      </c>
      <c r="D221" s="28" t="n">
        <f aca="false">calc!$E$221</f>
        <v>8</v>
      </c>
      <c r="E221" s="7" t="n">
        <f aca="false">calc!$K$221</f>
        <v>220</v>
      </c>
      <c r="F221" s="6" t="n">
        <f aca="false">calc!$U$221</f>
        <v>16.0199973282632</v>
      </c>
      <c r="H221" s="17" t="n">
        <f aca="false">calc!$AD$221</f>
        <v>1.01396043302008</v>
      </c>
    </row>
    <row r="222" customFormat="false" ht="12.8" hidden="false" customHeight="false" outlineLevel="0" collapsed="false">
      <c r="C222" s="28" t="n">
        <f aca="false">calc!$D$222</f>
        <v>9</v>
      </c>
      <c r="D222" s="28" t="n">
        <f aca="false">calc!$E$222</f>
        <v>8</v>
      </c>
      <c r="E222" s="7" t="n">
        <f aca="false">calc!$K$222</f>
        <v>221</v>
      </c>
      <c r="F222" s="6" t="n">
        <f aca="false">calc!$U$222</f>
        <v>15.7322418480021</v>
      </c>
      <c r="H222" s="17" t="n">
        <f aca="false">calc!$AD$222</f>
        <v>1.01379896342931</v>
      </c>
    </row>
    <row r="223" customFormat="false" ht="12.8" hidden="false" customHeight="false" outlineLevel="0" collapsed="false">
      <c r="C223" s="28" t="n">
        <f aca="false">calc!$D$223</f>
        <v>10</v>
      </c>
      <c r="D223" s="28" t="n">
        <f aca="false">calc!$E$223</f>
        <v>8</v>
      </c>
      <c r="E223" s="7" t="n">
        <f aca="false">calc!$K$223</f>
        <v>222</v>
      </c>
      <c r="F223" s="6" t="n">
        <f aca="false">calc!$U$223</f>
        <v>15.440288155033</v>
      </c>
      <c r="H223" s="17" t="n">
        <f aca="false">calc!$AD$223</f>
        <v>1.01363480633603</v>
      </c>
    </row>
    <row r="224" customFormat="false" ht="12.8" hidden="false" customHeight="false" outlineLevel="0" collapsed="false">
      <c r="C224" s="28" t="n">
        <f aca="false">calc!$D$224</f>
        <v>11</v>
      </c>
      <c r="D224" s="28" t="n">
        <f aca="false">calc!$E$224</f>
        <v>8</v>
      </c>
      <c r="E224" s="7" t="n">
        <f aca="false">calc!$K$224</f>
        <v>223</v>
      </c>
      <c r="F224" s="6" t="n">
        <f aca="false">calc!$U$224</f>
        <v>15.1442215660988</v>
      </c>
      <c r="H224" s="17" t="n">
        <f aca="false">calc!$AD$224</f>
        <v>1.01346816319878</v>
      </c>
    </row>
    <row r="225" customFormat="false" ht="12.8" hidden="false" customHeight="false" outlineLevel="0" collapsed="false">
      <c r="C225" s="28" t="n">
        <f aca="false">calc!$D$225</f>
        <v>12</v>
      </c>
      <c r="D225" s="28" t="n">
        <f aca="false">calc!$E$225</f>
        <v>8</v>
      </c>
      <c r="E225" s="7" t="n">
        <f aca="false">calc!$K$225</f>
        <v>224</v>
      </c>
      <c r="F225" s="6" t="n">
        <f aca="false">calc!$U$225</f>
        <v>14.8441277793355</v>
      </c>
      <c r="H225" s="17" t="n">
        <f aca="false">calc!$AD$225</f>
        <v>1.01329914601297</v>
      </c>
    </row>
    <row r="226" customFormat="false" ht="12.8" hidden="false" customHeight="false" outlineLevel="0" collapsed="false">
      <c r="C226" s="28" t="n">
        <f aca="false">calc!$D$226</f>
        <v>13</v>
      </c>
      <c r="D226" s="28" t="n">
        <f aca="false">calc!$E$226</f>
        <v>8</v>
      </c>
      <c r="E226" s="7" t="n">
        <f aca="false">calc!$K$226</f>
        <v>225</v>
      </c>
      <c r="F226" s="6" t="n">
        <f aca="false">calc!$U$226</f>
        <v>14.5400928438506</v>
      </c>
      <c r="H226" s="17" t="n">
        <f aca="false">calc!$AD$226</f>
        <v>1.01312777524105</v>
      </c>
    </row>
    <row r="227" customFormat="false" ht="12.8" hidden="false" customHeight="false" outlineLevel="0" collapsed="false">
      <c r="C227" s="28" t="n">
        <f aca="false">calc!$D$227</f>
        <v>14</v>
      </c>
      <c r="D227" s="28" t="n">
        <f aca="false">calc!$E$227</f>
        <v>8</v>
      </c>
      <c r="E227" s="7" t="n">
        <f aca="false">calc!$K$227</f>
        <v>226</v>
      </c>
      <c r="F227" s="6" t="n">
        <f aca="false">calc!$U$227</f>
        <v>14.2322031312485</v>
      </c>
      <c r="H227" s="17" t="n">
        <f aca="false">calc!$AD$227</f>
        <v>1.01295398630576</v>
      </c>
    </row>
    <row r="228" customFormat="false" ht="12.8" hidden="false" customHeight="false" outlineLevel="0" collapsed="false">
      <c r="C228" s="28" t="n">
        <f aca="false">calc!$D$228</f>
        <v>15</v>
      </c>
      <c r="D228" s="28" t="n">
        <f aca="false">calc!$E$228</f>
        <v>8</v>
      </c>
      <c r="E228" s="7" t="n">
        <f aca="false">calc!$K$228</f>
        <v>227</v>
      </c>
      <c r="F228" s="6" t="n">
        <f aca="false">calc!$U$228</f>
        <v>13.9205453090993</v>
      </c>
      <c r="H228" s="17" t="n">
        <f aca="false">calc!$AD$228</f>
        <v>1.01277764333416</v>
      </c>
    </row>
    <row r="229" customFormat="false" ht="12.8" hidden="false" customHeight="false" outlineLevel="0" collapsed="false">
      <c r="C229" s="28" t="n">
        <f aca="false">calc!$D$229</f>
        <v>16</v>
      </c>
      <c r="D229" s="28" t="n">
        <f aca="false">calc!$E$229</f>
        <v>8</v>
      </c>
      <c r="E229" s="7" t="n">
        <f aca="false">calc!$K$229</f>
        <v>228</v>
      </c>
      <c r="F229" s="6" t="n">
        <f aca="false">calc!$U$229</f>
        <v>13.6052063163235</v>
      </c>
      <c r="H229" s="17" t="n">
        <f aca="false">calc!$AD$229</f>
        <v>1.01259855787177</v>
      </c>
    </row>
    <row r="230" customFormat="false" ht="12.8" hidden="false" customHeight="false" outlineLevel="0" collapsed="false">
      <c r="C230" s="28" t="n">
        <f aca="false">calc!$D$230</f>
        <v>17</v>
      </c>
      <c r="D230" s="28" t="n">
        <f aca="false">calc!$E$230</f>
        <v>8</v>
      </c>
      <c r="E230" s="7" t="n">
        <f aca="false">calc!$K$230</f>
        <v>229</v>
      </c>
      <c r="F230" s="6" t="n">
        <f aca="false">calc!$U$230</f>
        <v>13.2862733404839</v>
      </c>
      <c r="H230" s="17" t="n">
        <f aca="false">calc!$AD$230</f>
        <v>1.01241650973758</v>
      </c>
    </row>
    <row r="231" customFormat="false" ht="12.8" hidden="false" customHeight="false" outlineLevel="0" collapsed="false">
      <c r="C231" s="28" t="n">
        <f aca="false">calc!$D$231</f>
        <v>18</v>
      </c>
      <c r="D231" s="28" t="n">
        <f aca="false">calc!$E$231</f>
        <v>8</v>
      </c>
      <c r="E231" s="7" t="n">
        <f aca="false">calc!$K$231</f>
        <v>230</v>
      </c>
      <c r="F231" s="6" t="n">
        <f aca="false">calc!$U$231</f>
        <v>12.963833796958</v>
      </c>
      <c r="H231" s="17" t="n">
        <f aca="false">calc!$AD$231</f>
        <v>1.01223126714909</v>
      </c>
    </row>
    <row r="232" customFormat="false" ht="12.8" hidden="false" customHeight="false" outlineLevel="0" collapsed="false">
      <c r="C232" s="28" t="n">
        <f aca="false">calc!$D$232</f>
        <v>19</v>
      </c>
      <c r="D232" s="28" t="n">
        <f aca="false">calc!$E$232</f>
        <v>8</v>
      </c>
      <c r="E232" s="7" t="n">
        <f aca="false">calc!$K$232</f>
        <v>231</v>
      </c>
      <c r="F232" s="6" t="n">
        <f aca="false">calc!$U$232</f>
        <v>12.6379753099607</v>
      </c>
      <c r="H232" s="17" t="n">
        <f aca="false">calc!$AD$232</f>
        <v>1.01204260370281</v>
      </c>
    </row>
    <row r="233" customFormat="false" ht="12.8" hidden="false" customHeight="false" outlineLevel="0" collapsed="false">
      <c r="C233" s="28" t="n">
        <f aca="false">calc!$D$233</f>
        <v>20</v>
      </c>
      <c r="D233" s="28" t="n">
        <f aca="false">calc!$E$233</f>
        <v>8</v>
      </c>
      <c r="E233" s="7" t="n">
        <f aca="false">calc!$K$233</f>
        <v>232</v>
      </c>
      <c r="F233" s="6" t="n">
        <f aca="false">calc!$U$233</f>
        <v>12.3087856953913</v>
      </c>
      <c r="H233" s="17" t="n">
        <f aca="false">calc!$AD$233</f>
        <v>1.01185031064855</v>
      </c>
    </row>
    <row r="234" customFormat="false" ht="12.8" hidden="false" customHeight="false" outlineLevel="0" collapsed="false">
      <c r="C234" s="28" t="n">
        <f aca="false">calc!$D$234</f>
        <v>21</v>
      </c>
      <c r="D234" s="28" t="n">
        <f aca="false">calc!$E$234</f>
        <v>8</v>
      </c>
      <c r="E234" s="7" t="n">
        <f aca="false">calc!$K$234</f>
        <v>233</v>
      </c>
      <c r="F234" s="6" t="n">
        <f aca="false">calc!$U$234</f>
        <v>11.9763529454716</v>
      </c>
      <c r="H234" s="17" t="n">
        <f aca="false">calc!$AD$234</f>
        <v>1.01165420397074</v>
      </c>
    </row>
    <row r="235" customFormat="false" ht="12.8" hidden="false" customHeight="false" outlineLevel="0" collapsed="false">
      <c r="C235" s="28" t="n">
        <f aca="false">calc!$D$235</f>
        <v>22</v>
      </c>
      <c r="D235" s="28" t="n">
        <f aca="false">calc!$E$235</f>
        <v>8</v>
      </c>
      <c r="E235" s="7" t="n">
        <f aca="false">calc!$K$235</f>
        <v>234</v>
      </c>
      <c r="F235" s="6" t="n">
        <f aca="false">calc!$U$235</f>
        <v>11.6407652151298</v>
      </c>
      <c r="H235" s="17" t="n">
        <f aca="false">calc!$AD$235</f>
        <v>1.01145412687371</v>
      </c>
    </row>
    <row r="236" customFormat="false" ht="12.8" hidden="false" customHeight="false" outlineLevel="0" collapsed="false">
      <c r="C236" s="28" t="n">
        <f aca="false">calc!$D$236</f>
        <v>23</v>
      </c>
      <c r="D236" s="28" t="n">
        <f aca="false">calc!$E$236</f>
        <v>8</v>
      </c>
      <c r="E236" s="7" t="n">
        <f aca="false">calc!$K$236</f>
        <v>235</v>
      </c>
      <c r="F236" s="6" t="n">
        <f aca="false">calc!$U$236</f>
        <v>11.3021108101067</v>
      </c>
      <c r="H236" s="17" t="n">
        <f aca="false">calc!$AD$236</f>
        <v>1.0112499491486</v>
      </c>
    </row>
    <row r="237" customFormat="false" ht="12.8" hidden="false" customHeight="false" outlineLevel="0" collapsed="false">
      <c r="C237" s="28" t="n">
        <f aca="false">calc!$D$237</f>
        <v>24</v>
      </c>
      <c r="D237" s="28" t="n">
        <f aca="false">calc!$E$237</f>
        <v>8</v>
      </c>
      <c r="E237" s="7" t="n">
        <f aca="false">calc!$K$237</f>
        <v>236</v>
      </c>
      <c r="F237" s="6" t="n">
        <f aca="false">calc!$U$237</f>
        <v>10.9604781767272</v>
      </c>
      <c r="H237" s="17" t="n">
        <f aca="false">calc!$AD$237</f>
        <v>1.01104156540983</v>
      </c>
    </row>
    <row r="238" customFormat="false" ht="12.8" hidden="false" customHeight="false" outlineLevel="0" collapsed="false">
      <c r="C238" s="28" t="n">
        <f aca="false">calc!$D$238</f>
        <v>25</v>
      </c>
      <c r="D238" s="28" t="n">
        <f aca="false">calc!$E$238</f>
        <v>8</v>
      </c>
      <c r="E238" s="7" t="n">
        <f aca="false">calc!$K$238</f>
        <v>237</v>
      </c>
      <c r="F238" s="6" t="n">
        <f aca="false">calc!$U$238</f>
        <v>10.6159558933026</v>
      </c>
      <c r="H238" s="17" t="n">
        <f aca="false">calc!$AD$238</f>
        <v>1.01082889423398</v>
      </c>
    </row>
    <row r="239" customFormat="false" ht="12.8" hidden="false" customHeight="false" outlineLevel="0" collapsed="false">
      <c r="C239" s="28" t="n">
        <f aca="false">calc!$D$239</f>
        <v>26</v>
      </c>
      <c r="D239" s="28" t="n">
        <f aca="false">calc!$E$239</f>
        <v>8</v>
      </c>
      <c r="E239" s="7" t="n">
        <f aca="false">calc!$K$239</f>
        <v>238</v>
      </c>
      <c r="F239" s="6" t="n">
        <f aca="false">calc!$U$239</f>
        <v>10.2686326631179</v>
      </c>
      <c r="H239" s="17" t="n">
        <f aca="false">calc!$AD$239</f>
        <v>1.010611879814</v>
      </c>
    </row>
    <row r="240" customFormat="false" ht="12.8" hidden="false" customHeight="false" outlineLevel="0" collapsed="false">
      <c r="C240" s="28" t="n">
        <f aca="false">calc!$D$240</f>
        <v>27</v>
      </c>
      <c r="D240" s="28" t="n">
        <f aca="false">calc!$E$240</f>
        <v>8</v>
      </c>
      <c r="E240" s="7" t="n">
        <f aca="false">calc!$K$240</f>
        <v>239</v>
      </c>
      <c r="F240" s="6" t="n">
        <f aca="false">calc!$U$240</f>
        <v>9.91859730895169</v>
      </c>
      <c r="H240" s="17" t="n">
        <f aca="false">calc!$AD$240</f>
        <v>1.01039049694749</v>
      </c>
    </row>
    <row r="241" customFormat="false" ht="12.8" hidden="false" customHeight="false" outlineLevel="0" collapsed="false">
      <c r="C241" s="28" t="n">
        <f aca="false">calc!$D$241</f>
        <v>28</v>
      </c>
      <c r="D241" s="28" t="n">
        <f aca="false">calc!$E$241</f>
        <v>8</v>
      </c>
      <c r="E241" s="7" t="n">
        <f aca="false">calc!$K$241</f>
        <v>240</v>
      </c>
      <c r="F241" s="6" t="n">
        <f aca="false">calc!$U$241</f>
        <v>9.56593876908962</v>
      </c>
      <c r="H241" s="17" t="n">
        <f aca="false">calc!$AD$241</f>
        <v>1.01016475917536</v>
      </c>
    </row>
    <row r="242" customFormat="false" ht="12.8" hidden="false" customHeight="false" outlineLevel="0" collapsed="false">
      <c r="C242" s="28" t="n">
        <f aca="false">calc!$D$242</f>
        <v>29</v>
      </c>
      <c r="D242" s="28" t="n">
        <f aca="false">calc!$E$242</f>
        <v>8</v>
      </c>
      <c r="E242" s="7" t="n">
        <f aca="false">calc!$K$242</f>
        <v>241</v>
      </c>
      <c r="F242" s="6" t="n">
        <f aca="false">calc!$U$242</f>
        <v>9.21074609476484</v>
      </c>
      <c r="H242" s="17" t="n">
        <f aca="false">calc!$AD$242</f>
        <v>1.00993472888604</v>
      </c>
    </row>
    <row r="243" customFormat="false" ht="12.8" hidden="false" customHeight="false" outlineLevel="0" collapsed="false">
      <c r="C243" s="28" t="n">
        <f aca="false">calc!$D$243</f>
        <v>30</v>
      </c>
      <c r="D243" s="28" t="n">
        <f aca="false">calc!$E$243</f>
        <v>8</v>
      </c>
      <c r="E243" s="7" t="n">
        <f aca="false">calc!$K$243</f>
        <v>242</v>
      </c>
      <c r="F243" s="6" t="n">
        <f aca="false">calc!$U$243</f>
        <v>8.85310844900122</v>
      </c>
      <c r="H243" s="17" t="n">
        <f aca="false">calc!$AD$243</f>
        <v>1.00970052740762</v>
      </c>
    </row>
    <row r="244" customFormat="false" ht="12.8" hidden="false" customHeight="false" outlineLevel="0" collapsed="false">
      <c r="C244" s="28" t="n">
        <f aca="false">calc!$D$244</f>
        <v>31</v>
      </c>
      <c r="D244" s="28" t="n">
        <f aca="false">calc!$E$244</f>
        <v>8</v>
      </c>
      <c r="E244" s="7" t="n">
        <f aca="false">calc!$K$244</f>
        <v>243</v>
      </c>
      <c r="F244" s="6" t="n">
        <f aca="false">calc!$U$244</f>
        <v>8.49311510678178</v>
      </c>
      <c r="H244" s="17" t="n">
        <f aca="false">calc!$AD$244</f>
        <v>1.00946234269904</v>
      </c>
    </row>
    <row r="245" customFormat="false" ht="12.8" hidden="false" customHeight="false" outlineLevel="0" collapsed="false">
      <c r="C245" s="28" t="n">
        <f aca="false">calc!$D$245</f>
        <v>1</v>
      </c>
      <c r="D245" s="28" t="n">
        <f aca="false">calc!$E$245</f>
        <v>9</v>
      </c>
      <c r="E245" s="7" t="n">
        <f aca="false">calc!$K$245</f>
        <v>244</v>
      </c>
      <c r="F245" s="6" t="n">
        <f aca="false">calc!$U$245</f>
        <v>8.13085545649592</v>
      </c>
      <c r="H245" s="17" t="n">
        <f aca="false">calc!$AD$245</f>
        <v>1.00922043231668</v>
      </c>
    </row>
    <row r="246" customFormat="false" ht="12.8" hidden="false" customHeight="false" outlineLevel="0" collapsed="false">
      <c r="C246" s="28" t="n">
        <f aca="false">calc!$D$246</f>
        <v>2</v>
      </c>
      <c r="D246" s="28" t="n">
        <f aca="false">calc!$E$246</f>
        <v>9</v>
      </c>
      <c r="E246" s="7" t="n">
        <f aca="false">calc!$K$246</f>
        <v>245</v>
      </c>
      <c r="F246" s="6" t="n">
        <f aca="false">calc!$U$246</f>
        <v>7.76641900263095</v>
      </c>
      <c r="H246" s="17" t="n">
        <f aca="false">calc!$AD$246</f>
        <v>1.00897511988154</v>
      </c>
    </row>
    <row r="247" customFormat="false" ht="12.8" hidden="false" customHeight="false" outlineLevel="0" collapsed="false">
      <c r="C247" s="28" t="n">
        <f aca="false">calc!$D$247</f>
        <v>3</v>
      </c>
      <c r="D247" s="28" t="n">
        <f aca="false">calc!$E$247</f>
        <v>9</v>
      </c>
      <c r="E247" s="7" t="n">
        <f aca="false">calc!$K$247</f>
        <v>246</v>
      </c>
      <c r="F247" s="6" t="n">
        <f aca="false">calc!$U$247</f>
        <v>7.39989536962535</v>
      </c>
      <c r="H247" s="17" t="n">
        <f aca="false">calc!$AD$247</f>
        <v>1.00872678421431</v>
      </c>
    </row>
    <row r="248" customFormat="false" ht="12.8" hidden="false" customHeight="false" outlineLevel="0" collapsed="false">
      <c r="C248" s="28" t="n">
        <f aca="false">calc!$D$248</f>
        <v>4</v>
      </c>
      <c r="D248" s="28" t="n">
        <f aca="false">calc!$E$248</f>
        <v>9</v>
      </c>
      <c r="E248" s="7" t="n">
        <f aca="false">calc!$K$248</f>
        <v>247</v>
      </c>
      <c r="F248" s="6" t="n">
        <f aca="false">calc!$U$248</f>
        <v>7.03137430684632</v>
      </c>
      <c r="H248" s="17" t="n">
        <f aca="false">calc!$AD$248</f>
        <v>1.00847584147605</v>
      </c>
    </row>
    <row r="249" customFormat="false" ht="12.8" hidden="false" customHeight="false" outlineLevel="0" collapsed="false">
      <c r="C249" s="28" t="n">
        <f aca="false">calc!$D$249</f>
        <v>5</v>
      </c>
      <c r="D249" s="28" t="n">
        <f aca="false">calc!$E$249</f>
        <v>9</v>
      </c>
      <c r="E249" s="7" t="n">
        <f aca="false">calc!$K$249</f>
        <v>248</v>
      </c>
      <c r="F249" s="6" t="n">
        <f aca="false">calc!$U$249</f>
        <v>6.6609456946425</v>
      </c>
      <c r="H249" s="17" t="n">
        <f aca="false">calc!$AD$249</f>
        <v>1.00822272183568</v>
      </c>
    </row>
    <row r="250" customFormat="false" ht="12.8" hidden="false" customHeight="false" outlineLevel="0" collapsed="false">
      <c r="C250" s="28" t="n">
        <f aca="false">calc!$D$250</f>
        <v>6</v>
      </c>
      <c r="D250" s="28" t="n">
        <f aca="false">calc!$E$250</f>
        <v>9</v>
      </c>
      <c r="E250" s="7" t="n">
        <f aca="false">calc!$K$250</f>
        <v>249</v>
      </c>
      <c r="F250" s="6" t="n">
        <f aca="false">calc!$U$250</f>
        <v>6.2886995513901</v>
      </c>
      <c r="H250" s="17" t="n">
        <f aca="false">calc!$AD$250</f>
        <v>1.00796784316457</v>
      </c>
    </row>
    <row r="251" customFormat="false" ht="12.8" hidden="false" customHeight="false" outlineLevel="0" collapsed="false">
      <c r="C251" s="28" t="n">
        <f aca="false">calc!$D$251</f>
        <v>7</v>
      </c>
      <c r="D251" s="28" t="n">
        <f aca="false">calc!$E$251</f>
        <v>9</v>
      </c>
      <c r="E251" s="7" t="n">
        <f aca="false">calc!$K$251</f>
        <v>250</v>
      </c>
      <c r="F251" s="6" t="n">
        <f aca="false">calc!$U$251</f>
        <v>5.91472604151342</v>
      </c>
      <c r="H251" s="17" t="n">
        <f aca="false">calc!$AD$251</f>
        <v>1.0077115848478</v>
      </c>
    </row>
    <row r="252" customFormat="false" ht="12.8" hidden="false" customHeight="false" outlineLevel="0" collapsed="false">
      <c r="C252" s="28" t="n">
        <f aca="false">calc!$D$252</f>
        <v>8</v>
      </c>
      <c r="D252" s="28" t="n">
        <f aca="false">calc!$E$252</f>
        <v>9</v>
      </c>
      <c r="E252" s="7" t="n">
        <f aca="false">calc!$K$252</f>
        <v>251</v>
      </c>
      <c r="F252" s="6" t="n">
        <f aca="false">calc!$U$252</f>
        <v>5.53911548439448</v>
      </c>
      <c r="H252" s="17" t="n">
        <f aca="false">calc!$AD$252</f>
        <v>1.00745426488782</v>
      </c>
    </row>
    <row r="253" customFormat="false" ht="12.8" hidden="false" customHeight="false" outlineLevel="0" collapsed="false">
      <c r="C253" s="28" t="n">
        <f aca="false">calc!$D$253</f>
        <v>9</v>
      </c>
      <c r="D253" s="28" t="n">
        <f aca="false">calc!$E$253</f>
        <v>9</v>
      </c>
      <c r="E253" s="7" t="n">
        <f aca="false">calc!$K$253</f>
        <v>252</v>
      </c>
      <c r="F253" s="6" t="n">
        <f aca="false">calc!$U$253</f>
        <v>5.16195836412105</v>
      </c>
      <c r="H253" s="17" t="n">
        <f aca="false">calc!$AD$253</f>
        <v>1.00719612303814</v>
      </c>
    </row>
    <row r="254" customFormat="false" ht="12.8" hidden="false" customHeight="false" outlineLevel="0" collapsed="false">
      <c r="C254" s="28" t="n">
        <f aca="false">calc!$D$254</f>
        <v>10</v>
      </c>
      <c r="D254" s="28" t="n">
        <f aca="false">calc!$E$254</f>
        <v>9</v>
      </c>
      <c r="E254" s="7" t="n">
        <f aca="false">calc!$K$254</f>
        <v>253</v>
      </c>
      <c r="F254" s="6" t="n">
        <f aca="false">calc!$U$254</f>
        <v>4.78334534003791</v>
      </c>
      <c r="H254" s="17" t="n">
        <f aca="false">calc!$AD$254</f>
        <v>1.00693731181699</v>
      </c>
    </row>
    <row r="255" customFormat="false" ht="12.8" hidden="false" customHeight="false" outlineLevel="0" collapsed="false">
      <c r="C255" s="28" t="n">
        <f aca="false">calc!$D$255</f>
        <v>11</v>
      </c>
      <c r="D255" s="28" t="n">
        <f aca="false">calc!$E$255</f>
        <v>9</v>
      </c>
      <c r="E255" s="7" t="n">
        <f aca="false">calc!$K$255</f>
        <v>254</v>
      </c>
      <c r="F255" s="6" t="n">
        <f aca="false">calc!$U$255</f>
        <v>4.40336725801385</v>
      </c>
      <c r="H255" s="17" t="n">
        <f aca="false">calc!$AD$255</f>
        <v>1.00667789607129</v>
      </c>
    </row>
    <row r="256" customFormat="false" ht="12.8" hidden="false" customHeight="false" outlineLevel="0" collapsed="false">
      <c r="C256" s="28" t="n">
        <f aca="false">calc!$D$256</f>
        <v>12</v>
      </c>
      <c r="D256" s="28" t="n">
        <f aca="false">calc!$E$256</f>
        <v>9</v>
      </c>
      <c r="E256" s="7" t="n">
        <f aca="false">calc!$K$256</f>
        <v>255</v>
      </c>
      <c r="F256" s="6" t="n">
        <f aca="false">calc!$U$256</f>
        <v>4.02211516238945</v>
      </c>
      <c r="H256" s="17" t="n">
        <f aca="false">calc!$AD$256</f>
        <v>1.00641786050105</v>
      </c>
    </row>
    <row r="257" customFormat="false" ht="12.8" hidden="false" customHeight="false" outlineLevel="0" collapsed="false">
      <c r="C257" s="28" t="n">
        <f aca="false">calc!$D$257</f>
        <v>13</v>
      </c>
      <c r="D257" s="28" t="n">
        <f aca="false">calc!$E$257</f>
        <v>9</v>
      </c>
      <c r="E257" s="7" t="n">
        <f aca="false">calc!$K$257</f>
        <v>256</v>
      </c>
      <c r="F257" s="6" t="n">
        <f aca="false">calc!$U$257</f>
        <v>3.63968030854071</v>
      </c>
      <c r="H257" s="17" t="n">
        <f aca="false">calc!$AD$257</f>
        <v>1.00615712343644</v>
      </c>
    </row>
    <row r="258" customFormat="false" ht="12.8" hidden="false" customHeight="false" outlineLevel="0" collapsed="false">
      <c r="C258" s="28" t="n">
        <f aca="false">calc!$D$258</f>
        <v>14</v>
      </c>
      <c r="D258" s="28" t="n">
        <f aca="false">calc!$E$258</f>
        <v>9</v>
      </c>
      <c r="E258" s="7" t="n">
        <f aca="false">calc!$K$258</f>
        <v>257</v>
      </c>
      <c r="F258" s="6" t="n">
        <f aca="false">calc!$U$258</f>
        <v>3.25615417600133</v>
      </c>
      <c r="H258" s="17" t="n">
        <f aca="false">calc!$AD$258</f>
        <v>1.0058955543806</v>
      </c>
    </row>
    <row r="259" customFormat="false" ht="12.8" hidden="false" customHeight="false" outlineLevel="0" collapsed="false">
      <c r="C259" s="28" t="n">
        <f aca="false">calc!$D$259</f>
        <v>15</v>
      </c>
      <c r="D259" s="28" t="n">
        <f aca="false">calc!$E$259</f>
        <v>9</v>
      </c>
      <c r="E259" s="7" t="n">
        <f aca="false">calc!$K$259</f>
        <v>258</v>
      </c>
      <c r="F259" s="6" t="n">
        <f aca="false">calc!$U$259</f>
        <v>2.87162848209022</v>
      </c>
      <c r="H259" s="17" t="n">
        <f aca="false">calc!$AD$259</f>
        <v>1.00563299252039</v>
      </c>
    </row>
    <row r="260" customFormat="false" ht="12.8" hidden="false" customHeight="false" outlineLevel="0" collapsed="false">
      <c r="C260" s="28" t="n">
        <f aca="false">calc!$D$260</f>
        <v>16</v>
      </c>
      <c r="D260" s="28" t="n">
        <f aca="false">calc!$E$260</f>
        <v>9</v>
      </c>
      <c r="E260" s="7" t="n">
        <f aca="false">calc!$K$260</f>
        <v>259</v>
      </c>
      <c r="F260" s="6" t="n">
        <f aca="false">calc!$U$260</f>
        <v>2.48619519597899</v>
      </c>
      <c r="H260" s="17" t="n">
        <f aca="false">calc!$AD$260</f>
        <v>1.00536926360589</v>
      </c>
    </row>
    <row r="261" customFormat="false" ht="12.8" hidden="false" customHeight="false" outlineLevel="0" collapsed="false">
      <c r="C261" s="28" t="n">
        <f aca="false">calc!$D$261</f>
        <v>17</v>
      </c>
      <c r="D261" s="28" t="n">
        <f aca="false">calc!$E$261</f>
        <v>9</v>
      </c>
      <c r="E261" s="7" t="n">
        <f aca="false">calc!$K$261</f>
        <v>260</v>
      </c>
      <c r="F261" s="6" t="n">
        <f aca="false">calc!$U$261</f>
        <v>2.09994655314735</v>
      </c>
      <c r="H261" s="17" t="n">
        <f aca="false">calc!$AD$261</f>
        <v>1.00510419325195</v>
      </c>
    </row>
    <row r="262" customFormat="false" ht="12.8" hidden="false" customHeight="false" outlineLevel="0" collapsed="false">
      <c r="C262" s="28" t="n">
        <f aca="false">calc!$D$262</f>
        <v>18</v>
      </c>
      <c r="D262" s="28" t="n">
        <f aca="false">calc!$E$262</f>
        <v>9</v>
      </c>
      <c r="E262" s="7" t="n">
        <f aca="false">calc!$K$262</f>
        <v>261</v>
      </c>
      <c r="F262" s="6" t="n">
        <f aca="false">calc!$U$262</f>
        <v>1.71297507016925</v>
      </c>
      <c r="H262" s="17" t="n">
        <f aca="false">calc!$AD$262</f>
        <v>1.00483761568201</v>
      </c>
    </row>
    <row r="263" customFormat="false" ht="12.8" hidden="false" customHeight="false" outlineLevel="0" collapsed="false">
      <c r="C263" s="28" t="n">
        <f aca="false">calc!$D$263</f>
        <v>19</v>
      </c>
      <c r="D263" s="28" t="n">
        <f aca="false">calc!$E$263</f>
        <v>9</v>
      </c>
      <c r="E263" s="7" t="n">
        <f aca="false">calc!$K$263</f>
        <v>262</v>
      </c>
      <c r="F263" s="6" t="n">
        <f aca="false">calc!$U$263</f>
        <v>1.32537355975888</v>
      </c>
      <c r="H263" s="17" t="n">
        <f aca="false">calc!$AD$263</f>
        <v>1.00456937801712</v>
      </c>
    </row>
    <row r="264" customFormat="false" ht="12.8" hidden="false" customHeight="false" outlineLevel="0" collapsed="false">
      <c r="C264" s="28" t="n">
        <f aca="false">calc!$D$264</f>
        <v>20</v>
      </c>
      <c r="D264" s="28" t="n">
        <f aca="false">calc!$E$264</f>
        <v>9</v>
      </c>
      <c r="E264" s="7" t="n">
        <f aca="false">calc!$K$264</f>
        <v>263</v>
      </c>
      <c r="F264" s="6" t="n">
        <f aca="false">calc!$U$264</f>
        <v>0.93723514603526</v>
      </c>
      <c r="H264" s="17" t="n">
        <f aca="false">calc!$AD$264</f>
        <v>1.00429934119621</v>
      </c>
    </row>
    <row r="265" customFormat="false" ht="12.8" hidden="false" customHeight="false" outlineLevel="0" collapsed="false">
      <c r="C265" s="28" t="n">
        <f aca="false">calc!$D$265</f>
        <v>21</v>
      </c>
      <c r="D265" s="28" t="n">
        <f aca="false">calc!$E$265</f>
        <v>9</v>
      </c>
      <c r="E265" s="7" t="n">
        <f aca="false">calc!$K$265</f>
        <v>264</v>
      </c>
      <c r="F265" s="6" t="n">
        <f aca="false">calc!$U$265</f>
        <v>0.548653279927444</v>
      </c>
      <c r="H265" s="17" t="n">
        <f aca="false">calc!$AD$265</f>
        <v>1.00402737930252</v>
      </c>
    </row>
    <row r="266" customFormat="false" ht="12.8" hidden="false" customHeight="false" outlineLevel="0" collapsed="false">
      <c r="C266" s="28" t="n">
        <f aca="false">calc!$D$266</f>
        <v>22</v>
      </c>
      <c r="D266" s="28" t="n">
        <f aca="false">calc!$E$266</f>
        <v>9</v>
      </c>
      <c r="E266" s="7" t="n">
        <f aca="false">calc!$K$266</f>
        <v>265</v>
      </c>
      <c r="F266" s="6" t="n">
        <f aca="false">calc!$U$266</f>
        <v>0.159721754669323</v>
      </c>
      <c r="H266" s="17" t="n">
        <f aca="false">calc!$AD$266</f>
        <v>1.00375337933235</v>
      </c>
    </row>
    <row r="267" customFormat="false" ht="12.8" hidden="false" customHeight="false" outlineLevel="0" collapsed="false">
      <c r="C267" s="28" t="n">
        <f aca="false">calc!$D$267</f>
        <v>23</v>
      </c>
      <c r="D267" s="28" t="n">
        <f aca="false">calc!$E$267</f>
        <v>9</v>
      </c>
      <c r="E267" s="7" t="n">
        <f aca="false">calc!$K$267</f>
        <v>266</v>
      </c>
      <c r="F267" s="6" t="n">
        <f aca="false">calc!$U$267</f>
        <v>-0.229465278677878</v>
      </c>
      <c r="H267" s="17" t="n">
        <f aca="false">calc!$AD$267</f>
        <v>1.00347724322808</v>
      </c>
    </row>
    <row r="268" customFormat="false" ht="12.8" hidden="false" customHeight="false" outlineLevel="0" collapsed="false">
      <c r="C268" s="28" t="n">
        <f aca="false">calc!$D$268</f>
        <v>24</v>
      </c>
      <c r="D268" s="28" t="n">
        <f aca="false">calc!$E$268</f>
        <v>9</v>
      </c>
      <c r="E268" s="7" t="n">
        <f aca="false">calc!$K$268</f>
        <v>267</v>
      </c>
      <c r="F268" s="6" t="n">
        <f aca="false">calc!$U$268</f>
        <v>-0.618813295744456</v>
      </c>
      <c r="H268" s="17" t="n">
        <f aca="false">calc!$AD$268</f>
        <v>1.0031988933544</v>
      </c>
    </row>
    <row r="269" customFormat="false" ht="12.8" hidden="false" customHeight="false" outlineLevel="0" collapsed="false">
      <c r="C269" s="28" t="n">
        <f aca="false">calc!$D$269</f>
        <v>25</v>
      </c>
      <c r="D269" s="28" t="n">
        <f aca="false">calc!$E$269</f>
        <v>9</v>
      </c>
      <c r="E269" s="7" t="n">
        <f aca="false">calc!$K$269</f>
        <v>268</v>
      </c>
      <c r="F269" s="6" t="n">
        <f aca="false">calc!$U$269</f>
        <v>-1.00822738347028</v>
      </c>
      <c r="H269" s="17" t="n">
        <f aca="false">calc!$AD$269</f>
        <v>1.00291828165738</v>
      </c>
    </row>
    <row r="270" customFormat="false" ht="12.8" hidden="false" customHeight="false" outlineLevel="0" collapsed="false">
      <c r="C270" s="28" t="n">
        <f aca="false">calc!$D$270</f>
        <v>26</v>
      </c>
      <c r="D270" s="28" t="n">
        <f aca="false">calc!$E$270</f>
        <v>9</v>
      </c>
      <c r="E270" s="7" t="n">
        <f aca="false">calc!$K$270</f>
        <v>269</v>
      </c>
      <c r="F270" s="6" t="n">
        <f aca="false">calc!$U$270</f>
        <v>-1.3976122248852</v>
      </c>
      <c r="H270" s="17" t="n">
        <f aca="false">calc!$AD$270</f>
        <v>1.00263540170289</v>
      </c>
    </row>
    <row r="271" customFormat="false" ht="12.8" hidden="false" customHeight="false" outlineLevel="0" collapsed="false">
      <c r="C271" s="28" t="n">
        <f aca="false">calc!$D$271</f>
        <v>27</v>
      </c>
      <c r="D271" s="28" t="n">
        <f aca="false">calc!$E$271</f>
        <v>9</v>
      </c>
      <c r="E271" s="7" t="n">
        <f aca="false">calc!$K$271</f>
        <v>270</v>
      </c>
      <c r="F271" s="6" t="n">
        <f aca="false">calc!$U$271</f>
        <v>-1.7868720841248</v>
      </c>
      <c r="H271" s="17" t="n">
        <f aca="false">calc!$AD$271</f>
        <v>1.00235030185848</v>
      </c>
    </row>
    <row r="272" customFormat="false" ht="12.8" hidden="false" customHeight="false" outlineLevel="0" collapsed="false">
      <c r="C272" s="28" t="n">
        <f aca="false">calc!$D$272</f>
        <v>28</v>
      </c>
      <c r="D272" s="28" t="n">
        <f aca="false">calc!$E$272</f>
        <v>9</v>
      </c>
      <c r="E272" s="7" t="n">
        <f aca="false">calc!$K$272</f>
        <v>271</v>
      </c>
      <c r="F272" s="6" t="n">
        <f aca="false">calc!$U$272</f>
        <v>-2.17591079174453</v>
      </c>
      <c r="H272" s="17" t="n">
        <f aca="false">calc!$AD$272</f>
        <v>1.00206309725668</v>
      </c>
    </row>
    <row r="273" customFormat="false" ht="12.8" hidden="false" customHeight="false" outlineLevel="0" collapsed="false">
      <c r="C273" s="28" t="n">
        <f aca="false">calc!$D$273</f>
        <v>29</v>
      </c>
      <c r="D273" s="28" t="n">
        <f aca="false">calc!$E$273</f>
        <v>9</v>
      </c>
      <c r="E273" s="7" t="n">
        <f aca="false">calc!$K$273</f>
        <v>272</v>
      </c>
      <c r="F273" s="6" t="n">
        <f aca="false">calc!$U$273</f>
        <v>-2.56463173038982</v>
      </c>
      <c r="H273" s="17" t="n">
        <f aca="false">calc!$AD$273</f>
        <v>1.00177397799617</v>
      </c>
    </row>
    <row r="274" customFormat="false" ht="12.8" hidden="false" customHeight="false" outlineLevel="0" collapsed="false">
      <c r="C274" s="28" t="n">
        <f aca="false">calc!$D$274</f>
        <v>30</v>
      </c>
      <c r="D274" s="28" t="n">
        <f aca="false">calc!$E$274</f>
        <v>9</v>
      </c>
      <c r="E274" s="7" t="n">
        <f aca="false">calc!$K$274</f>
        <v>273</v>
      </c>
      <c r="F274" s="6" t="n">
        <f aca="false">calc!$U$274</f>
        <v>-2.95293782091514</v>
      </c>
      <c r="H274" s="17" t="n">
        <f aca="false">calc!$AD$274</f>
        <v>1.00148321135345</v>
      </c>
    </row>
    <row r="275" customFormat="false" ht="12.8" hidden="false" customHeight="false" outlineLevel="0" collapsed="false">
      <c r="C275" s="28" t="n">
        <f aca="false">calc!$D$275</f>
        <v>1</v>
      </c>
      <c r="D275" s="28" t="n">
        <f aca="false">calc!$E$275</f>
        <v>10</v>
      </c>
      <c r="E275" s="7" t="n">
        <f aca="false">calc!$K$275</f>
        <v>274</v>
      </c>
      <c r="F275" s="6" t="n">
        <f aca="false">calc!$U$275</f>
        <v>-3.34073150899905</v>
      </c>
      <c r="H275" s="17" t="n">
        <f aca="false">calc!$AD$275</f>
        <v>1.00119113654939</v>
      </c>
    </row>
    <row r="276" customFormat="false" ht="12.8" hidden="false" customHeight="false" outlineLevel="0" collapsed="false">
      <c r="C276" s="28" t="n">
        <f aca="false">calc!$D$276</f>
        <v>2</v>
      </c>
      <c r="D276" s="28" t="n">
        <f aca="false">calc!$E$276</f>
        <v>10</v>
      </c>
      <c r="E276" s="7" t="n">
        <f aca="false">calc!$K$276</f>
        <v>275</v>
      </c>
      <c r="F276" s="6" t="n">
        <f aca="false">calc!$U$276</f>
        <v>-3.72791475233844</v>
      </c>
      <c r="H276" s="17" t="n">
        <f aca="false">calc!$AD$276</f>
        <v>1.00089815171187</v>
      </c>
    </row>
    <row r="277" customFormat="false" ht="12.8" hidden="false" customHeight="false" outlineLevel="0" collapsed="false">
      <c r="C277" s="28" t="n">
        <f aca="false">calc!$D$277</f>
        <v>3</v>
      </c>
      <c r="D277" s="28" t="n">
        <f aca="false">calc!$E$277</f>
        <v>10</v>
      </c>
      <c r="E277" s="7" t="n">
        <f aca="false">calc!$K$277</f>
        <v>276</v>
      </c>
      <c r="F277" s="6" t="n">
        <f aca="false">calc!$U$277</f>
        <v>-4.11438900849424</v>
      </c>
      <c r="H277" s="17" t="n">
        <f aca="false">calc!$AD$277</f>
        <v>1.00060469390222</v>
      </c>
    </row>
    <row r="278" customFormat="false" ht="12.8" hidden="false" customHeight="false" outlineLevel="0" collapsed="false">
      <c r="C278" s="28" t="n">
        <f aca="false">calc!$D$278</f>
        <v>4</v>
      </c>
      <c r="D278" s="28" t="n">
        <f aca="false">calc!$E$278</f>
        <v>10</v>
      </c>
      <c r="E278" s="7" t="n">
        <f aca="false">calc!$K$278</f>
        <v>277</v>
      </c>
      <c r="F278" s="6" t="n">
        <f aca="false">calc!$U$278</f>
        <v>-4.5000552234676</v>
      </c>
      <c r="H278" s="17" t="n">
        <f aca="false">calc!$AD$278</f>
        <v>1.00031121420699</v>
      </c>
    </row>
    <row r="279" customFormat="false" ht="12.8" hidden="false" customHeight="false" outlineLevel="0" collapsed="false">
      <c r="C279" s="28" t="n">
        <f aca="false">calc!$D$279</f>
        <v>5</v>
      </c>
      <c r="D279" s="28" t="n">
        <f aca="false">calc!$E$279</f>
        <v>10</v>
      </c>
      <c r="E279" s="7" t="n">
        <f aca="false">calc!$K$279</f>
        <v>278</v>
      </c>
      <c r="F279" s="6" t="n">
        <f aca="false">calc!$U$279</f>
        <v>-4.88481382107321</v>
      </c>
      <c r="H279" s="17" t="n">
        <f aca="false">calc!$AD$279</f>
        <v>1.00001815073001</v>
      </c>
    </row>
    <row r="280" customFormat="false" ht="12.8" hidden="false" customHeight="false" outlineLevel="0" collapsed="false">
      <c r="C280" s="28" t="n">
        <f aca="false">calc!$D$280</f>
        <v>6</v>
      </c>
      <c r="D280" s="28" t="n">
        <f aca="false">calc!$E$280</f>
        <v>10</v>
      </c>
      <c r="E280" s="7" t="n">
        <f aca="false">calc!$K$280</f>
        <v>279</v>
      </c>
      <c r="F280" s="6" t="n">
        <f aca="false">calc!$U$280</f>
        <v>-5.26856469319495</v>
      </c>
      <c r="H280" s="17" t="n">
        <f aca="false">calc!$AD$280</f>
        <v>0.999725902697235</v>
      </c>
    </row>
    <row r="281" customFormat="false" ht="12.8" hidden="false" customHeight="false" outlineLevel="0" collapsed="false">
      <c r="C281" s="28" t="n">
        <f aca="false">calc!$D$281</f>
        <v>7</v>
      </c>
      <c r="D281" s="28" t="n">
        <f aca="false">calc!$E$281</f>
        <v>10</v>
      </c>
      <c r="E281" s="7" t="n">
        <f aca="false">calc!$K$281</f>
        <v>280</v>
      </c>
      <c r="F281" s="6" t="n">
        <f aca="false">calc!$U$281</f>
        <v>-5.65120719100639</v>
      </c>
      <c r="H281" s="17" t="n">
        <f aca="false">calc!$AD$281</f>
        <v>0.999434808738795</v>
      </c>
    </row>
    <row r="282" customFormat="false" ht="12.8" hidden="false" customHeight="false" outlineLevel="0" collapsed="false">
      <c r="C282" s="28" t="n">
        <f aca="false">calc!$D$282</f>
        <v>8</v>
      </c>
      <c r="D282" s="28" t="n">
        <f aca="false">calc!$E$282</f>
        <v>10</v>
      </c>
      <c r="E282" s="7" t="n">
        <f aca="false">calc!$K$282</f>
        <v>281</v>
      </c>
      <c r="F282" s="6" t="n">
        <f aca="false">calc!$U$282</f>
        <v>-6.03264011722833</v>
      </c>
      <c r="H282" s="17" t="n">
        <f aca="false">calc!$AD$282</f>
        <v>0.999145131763007</v>
      </c>
    </row>
    <row r="283" customFormat="false" ht="12.8" hidden="false" customHeight="false" outlineLevel="0" collapsed="false">
      <c r="C283" s="28" t="n">
        <f aca="false">calc!$D$283</f>
        <v>9</v>
      </c>
      <c r="D283" s="28" t="n">
        <f aca="false">calc!$E$283</f>
        <v>10</v>
      </c>
      <c r="E283" s="7" t="n">
        <f aca="false">calc!$K$283</f>
        <v>282</v>
      </c>
      <c r="F283" s="6" t="n">
        <f aca="false">calc!$U$283</f>
        <v>-6.41276171952068</v>
      </c>
      <c r="H283" s="17" t="n">
        <f aca="false">calc!$AD$283</f>
        <v>0.998857051804042</v>
      </c>
    </row>
    <row r="284" customFormat="false" ht="12.8" hidden="false" customHeight="false" outlineLevel="0" collapsed="false">
      <c r="C284" s="28" t="n">
        <f aca="false">calc!$D$284</f>
        <v>10</v>
      </c>
      <c r="D284" s="28" t="n">
        <f aca="false">calc!$E$284</f>
        <v>10</v>
      </c>
      <c r="E284" s="7" t="n">
        <f aca="false">calc!$K$284</f>
        <v>283</v>
      </c>
      <c r="F284" s="6" t="n">
        <f aca="false">calc!$U$284</f>
        <v>-6.79146968507589</v>
      </c>
      <c r="H284" s="17" t="n">
        <f aca="false">calc!$AD$284</f>
        <v>0.998570666995611</v>
      </c>
    </row>
    <row r="285" customFormat="false" ht="12.8" hidden="false" customHeight="false" outlineLevel="0" collapsed="false">
      <c r="C285" s="28" t="n">
        <f aca="false">calc!$D$285</f>
        <v>11</v>
      </c>
      <c r="D285" s="28" t="n">
        <f aca="false">calc!$E$285</f>
        <v>10</v>
      </c>
      <c r="E285" s="7" t="n">
        <f aca="false">calc!$K$285</f>
        <v>284</v>
      </c>
      <c r="F285" s="6" t="n">
        <f aca="false">calc!$U$285</f>
        <v>-7.1686611365144</v>
      </c>
      <c r="H285" s="17" t="n">
        <f aca="false">calc!$AD$285</f>
        <v>0.998286001618721</v>
      </c>
    </row>
    <row r="286" customFormat="false" ht="12.8" hidden="false" customHeight="false" outlineLevel="0" collapsed="false">
      <c r="C286" s="28" t="n">
        <f aca="false">calc!$D$286</f>
        <v>12</v>
      </c>
      <c r="D286" s="28" t="n">
        <f aca="false">calc!$E$286</f>
        <v>10</v>
      </c>
      <c r="E286" s="7" t="n">
        <f aca="false">calc!$K$286</f>
        <v>285</v>
      </c>
      <c r="F286" s="6" t="n">
        <f aca="false">calc!$U$286</f>
        <v>-7.54423262917008</v>
      </c>
      <c r="H286" s="17" t="n">
        <f aca="false">calc!$AD$286</f>
        <v>0.998003019207219</v>
      </c>
    </row>
    <row r="287" customFormat="false" ht="12.8" hidden="false" customHeight="false" outlineLevel="0" collapsed="false">
      <c r="C287" s="28" t="n">
        <f aca="false">calc!$D$287</f>
        <v>13</v>
      </c>
      <c r="D287" s="28" t="n">
        <f aca="false">calc!$E$287</f>
        <v>10</v>
      </c>
      <c r="E287" s="7" t="n">
        <f aca="false">calc!$K$287</f>
        <v>286</v>
      </c>
      <c r="F287" s="6" t="n">
        <f aca="false">calc!$U$287</f>
        <v>-7.91808014984115</v>
      </c>
      <c r="H287" s="17" t="n">
        <f aca="false">calc!$AD$287</f>
        <v>0.997721638136939</v>
      </c>
    </row>
    <row r="288" customFormat="false" ht="12.8" hidden="false" customHeight="false" outlineLevel="0" collapsed="false">
      <c r="C288" s="28" t="n">
        <f aca="false">calc!$D$288</f>
        <v>14</v>
      </c>
      <c r="D288" s="28" t="n">
        <f aca="false">calc!$E$288</f>
        <v>10</v>
      </c>
      <c r="E288" s="7" t="n">
        <f aca="false">calc!$K$288</f>
        <v>287</v>
      </c>
      <c r="F288" s="6" t="n">
        <f aca="false">calc!$U$288</f>
        <v>-8.29009911711488</v>
      </c>
      <c r="H288" s="17" t="n">
        <f aca="false">calc!$AD$288</f>
        <v>0.99744174706121</v>
      </c>
    </row>
    <row r="289" customFormat="false" ht="12.8" hidden="false" customHeight="false" outlineLevel="0" collapsed="false">
      <c r="C289" s="28" t="n">
        <f aca="false">calc!$D$289</f>
        <v>15</v>
      </c>
      <c r="D289" s="28" t="n">
        <f aca="false">calc!$E$289</f>
        <v>10</v>
      </c>
      <c r="E289" s="7" t="n">
        <f aca="false">calc!$K$289</f>
        <v>288</v>
      </c>
      <c r="F289" s="6" t="n">
        <f aca="false">calc!$U$289</f>
        <v>-8.66018438335071</v>
      </c>
      <c r="H289" s="17" t="n">
        <f aca="false">calc!$AD$289</f>
        <v>0.997163217980732</v>
      </c>
    </row>
    <row r="290" customFormat="false" ht="12.8" hidden="false" customHeight="false" outlineLevel="0" collapsed="false">
      <c r="C290" s="28" t="n">
        <f aca="false">calc!$D$290</f>
        <v>16</v>
      </c>
      <c r="D290" s="28" t="n">
        <f aca="false">calc!$E$290</f>
        <v>10</v>
      </c>
      <c r="E290" s="7" t="n">
        <f aca="false">calc!$K$290</f>
        <v>289</v>
      </c>
      <c r="F290" s="6" t="n">
        <f aca="false">calc!$U$290</f>
        <v>-9.02823023840693</v>
      </c>
      <c r="H290" s="17" t="n">
        <f aca="false">calc!$AD$290</f>
        <v>0.996885915550178</v>
      </c>
    </row>
    <row r="291" customFormat="false" ht="12.8" hidden="false" customHeight="false" outlineLevel="0" collapsed="false">
      <c r="C291" s="28" t="n">
        <f aca="false">calc!$D$291</f>
        <v>17</v>
      </c>
      <c r="D291" s="28" t="n">
        <f aca="false">calc!$E$291</f>
        <v>10</v>
      </c>
      <c r="E291" s="7" t="n">
        <f aca="false">calc!$K$291</f>
        <v>290</v>
      </c>
      <c r="F291" s="6" t="n">
        <f aca="false">calc!$U$291</f>
        <v>-9.39413041522428</v>
      </c>
      <c r="H291" s="17" t="n">
        <f aca="false">calc!$AD$291</f>
        <v>0.99660970225549</v>
      </c>
    </row>
    <row r="292" customFormat="false" ht="12.8" hidden="false" customHeight="false" outlineLevel="0" collapsed="false">
      <c r="C292" s="28" t="n">
        <f aca="false">calc!$D$292</f>
        <v>18</v>
      </c>
      <c r="D292" s="28" t="n">
        <f aca="false">calc!$E$292</f>
        <v>10</v>
      </c>
      <c r="E292" s="7" t="n">
        <f aca="false">calc!$K$292</f>
        <v>291</v>
      </c>
      <c r="F292" s="6" t="n">
        <f aca="false">calc!$U$292</f>
        <v>-9.7577780973451</v>
      </c>
      <c r="H292" s="17" t="n">
        <f aca="false">calc!$AD$292</f>
        <v>0.996334440133305</v>
      </c>
    </row>
    <row r="293" customFormat="false" ht="12.8" hidden="false" customHeight="false" outlineLevel="0" collapsed="false">
      <c r="C293" s="28" t="n">
        <f aca="false">calc!$D$293</f>
        <v>19</v>
      </c>
      <c r="D293" s="28" t="n">
        <f aca="false">calc!$E$293</f>
        <v>10</v>
      </c>
      <c r="E293" s="7" t="n">
        <f aca="false">calc!$K$293</f>
        <v>292</v>
      </c>
      <c r="F293" s="6" t="n">
        <f aca="false">calc!$U$293</f>
        <v>-10.1190659284714</v>
      </c>
      <c r="H293" s="17" t="n">
        <f aca="false">calc!$AD$293</f>
        <v>0.996059990537949</v>
      </c>
    </row>
    <row r="294" customFormat="false" ht="12.8" hidden="false" customHeight="false" outlineLevel="0" collapsed="false">
      <c r="C294" s="28" t="n">
        <f aca="false">calc!$D$294</f>
        <v>20</v>
      </c>
      <c r="D294" s="28" t="n">
        <f aca="false">calc!$E$294</f>
        <v>10</v>
      </c>
      <c r="E294" s="7" t="n">
        <f aca="false">calc!$K$294</f>
        <v>293</v>
      </c>
      <c r="F294" s="6" t="n">
        <f aca="false">calc!$U$294</f>
        <v>-10.4778860241569</v>
      </c>
      <c r="H294" s="17" t="n">
        <f aca="false">calc!$AD$294</f>
        <v>0.995786213924666</v>
      </c>
    </row>
    <row r="295" customFormat="false" ht="12.8" hidden="false" customHeight="false" outlineLevel="0" collapsed="false">
      <c r="C295" s="28" t="n">
        <f aca="false">calc!$D$295</f>
        <v>21</v>
      </c>
      <c r="D295" s="28" t="n">
        <f aca="false">calc!$E$295</f>
        <v>10</v>
      </c>
      <c r="E295" s="7" t="n">
        <f aca="false">calc!$K$295</f>
        <v>294</v>
      </c>
      <c r="F295" s="6" t="n">
        <f aca="false">calc!$U$295</f>
        <v>-10.8341299857269</v>
      </c>
      <c r="H295" s="17" t="n">
        <f aca="false">calc!$AD$295</f>
        <v>0.995512971617714</v>
      </c>
    </row>
    <row r="296" customFormat="false" ht="12.8" hidden="false" customHeight="false" outlineLevel="0" collapsed="false">
      <c r="C296" s="28" t="n">
        <f aca="false">calc!$D$296</f>
        <v>22</v>
      </c>
      <c r="D296" s="28" t="n">
        <f aca="false">calc!$E$296</f>
        <v>10</v>
      </c>
      <c r="E296" s="7" t="n">
        <f aca="false">calc!$K$296</f>
        <v>295</v>
      </c>
      <c r="F296" s="6" t="n">
        <f aca="false">calc!$U$296</f>
        <v>-11.1876889165278</v>
      </c>
      <c r="H296" s="17" t="n">
        <f aca="false">calc!$AD$296</f>
        <v>0.995240131068563</v>
      </c>
    </row>
    <row r="297" customFormat="false" ht="12.8" hidden="false" customHeight="false" outlineLevel="0" collapsed="false">
      <c r="C297" s="28" t="n">
        <f aca="false">calc!$D$297</f>
        <v>23</v>
      </c>
      <c r="D297" s="28" t="n">
        <f aca="false">calc!$E$297</f>
        <v>10</v>
      </c>
      <c r="E297" s="7" t="n">
        <f aca="false">calc!$K$297</f>
        <v>296</v>
      </c>
      <c r="F297" s="6" t="n">
        <f aca="false">calc!$U$297</f>
        <v>-11.5384534405961</v>
      </c>
      <c r="H297" s="17" t="n">
        <f aca="false">calc!$AD$297</f>
        <v>0.994967575275124</v>
      </c>
    </row>
    <row r="298" customFormat="false" ht="12.8" hidden="false" customHeight="false" outlineLevel="0" collapsed="false">
      <c r="C298" s="28" t="n">
        <f aca="false">calc!$D$298</f>
        <v>24</v>
      </c>
      <c r="D298" s="28" t="n">
        <f aca="false">calc!$E$298</f>
        <v>10</v>
      </c>
      <c r="E298" s="7" t="n">
        <f aca="false">calc!$K$298</f>
        <v>297</v>
      </c>
      <c r="F298" s="6" t="n">
        <f aca="false">calc!$U$298</f>
        <v>-11.8863137238443</v>
      </c>
      <c r="H298" s="17" t="n">
        <f aca="false">calc!$AD$298</f>
        <v>0.99469521599468</v>
      </c>
    </row>
    <row r="299" customFormat="false" ht="12.8" hidden="false" customHeight="false" outlineLevel="0" collapsed="false">
      <c r="C299" s="28" t="n">
        <f aca="false">calc!$D$299</f>
        <v>25</v>
      </c>
      <c r="D299" s="28" t="n">
        <f aca="false">calc!$E$299</f>
        <v>10</v>
      </c>
      <c r="E299" s="7" t="n">
        <f aca="false">calc!$K$299</f>
        <v>298</v>
      </c>
      <c r="F299" s="6" t="n">
        <f aca="false">calc!$U$299</f>
        <v>-12.2311594978536</v>
      </c>
      <c r="H299" s="17" t="n">
        <f aca="false">calc!$AD$299</f>
        <v>0.994423009350662</v>
      </c>
    </row>
    <row r="300" customFormat="false" ht="12.8" hidden="false" customHeight="false" outlineLevel="0" collapsed="false">
      <c r="C300" s="28" t="n">
        <f aca="false">calc!$D$300</f>
        <v>26</v>
      </c>
      <c r="D300" s="28" t="n">
        <f aca="false">calc!$E$300</f>
        <v>10</v>
      </c>
      <c r="E300" s="7" t="n">
        <f aca="false">calc!$K$300</f>
        <v>299</v>
      </c>
      <c r="F300" s="6" t="n">
        <f aca="false">calc!$U$300</f>
        <v>-12.5728800863719</v>
      </c>
      <c r="H300" s="17" t="n">
        <f aca="false">calc!$AD$300</f>
        <v>0.994150971617577</v>
      </c>
    </row>
    <row r="301" customFormat="false" ht="12.8" hidden="false" customHeight="false" outlineLevel="0" collapsed="false">
      <c r="C301" s="28" t="n">
        <f aca="false">calc!$D$301</f>
        <v>27</v>
      </c>
      <c r="D301" s="28" t="n">
        <f aca="false">calc!$E$301</f>
        <v>10</v>
      </c>
      <c r="E301" s="7" t="n">
        <f aca="false">calc!$K$301</f>
        <v>300</v>
      </c>
      <c r="F301" s="6" t="n">
        <f aca="false">calc!$U$301</f>
        <v>-12.9113644345986</v>
      </c>
      <c r="H301" s="17" t="n">
        <f aca="false">calc!$AD$301</f>
        <v>0.993879192541702</v>
      </c>
    </row>
    <row r="302" customFormat="false" ht="12.8" hidden="false" customHeight="false" outlineLevel="0" collapsed="false">
      <c r="C302" s="28" t="n">
        <f aca="false">calc!$D$302</f>
        <v>28</v>
      </c>
      <c r="D302" s="28" t="n">
        <f aca="false">calc!$E$302</f>
        <v>10</v>
      </c>
      <c r="E302" s="7" t="n">
        <f aca="false">calc!$K$302</f>
        <v>301</v>
      </c>
      <c r="F302" s="6" t="n">
        <f aca="false">calc!$U$302</f>
        <v>-13.2465011413464</v>
      </c>
      <c r="H302" s="17" t="n">
        <f aca="false">calc!$AD$302</f>
        <v>0.993607843616558</v>
      </c>
    </row>
    <row r="303" customFormat="false" ht="12.8" hidden="false" customHeight="false" outlineLevel="0" collapsed="false">
      <c r="C303" s="28" t="n">
        <f aca="false">calc!$D$303</f>
        <v>29</v>
      </c>
      <c r="D303" s="28" t="n">
        <f aca="false">calc!$E$303</f>
        <v>10</v>
      </c>
      <c r="E303" s="7" t="n">
        <f aca="false">calc!$K$303</f>
        <v>302</v>
      </c>
      <c r="F303" s="6" t="n">
        <f aca="false">calc!$U$303</f>
        <v>-13.5781784941609</v>
      </c>
      <c r="H303" s="17" t="n">
        <f aca="false">calc!$AD$303</f>
        <v>0.993337179288611</v>
      </c>
    </row>
    <row r="304" customFormat="false" ht="12.8" hidden="false" customHeight="false" outlineLevel="0" collapsed="false">
      <c r="C304" s="28" t="n">
        <f aca="false">calc!$D$304</f>
        <v>30</v>
      </c>
      <c r="D304" s="28" t="n">
        <f aca="false">calc!$E$304</f>
        <v>10</v>
      </c>
      <c r="E304" s="7" t="n">
        <f aca="false">calc!$K$304</f>
        <v>303</v>
      </c>
      <c r="F304" s="6" t="n">
        <f aca="false">calc!$U$304</f>
        <v>-13.9062845074803</v>
      </c>
      <c r="H304" s="17" t="n">
        <f aca="false">calc!$AD$304</f>
        <v>0.99306753003197</v>
      </c>
    </row>
    <row r="305" customFormat="false" ht="12.8" hidden="false" customHeight="false" outlineLevel="0" collapsed="false">
      <c r="C305" s="28" t="n">
        <f aca="false">calc!$D$305</f>
        <v>31</v>
      </c>
      <c r="D305" s="28" t="n">
        <f aca="false">calc!$E$305</f>
        <v>10</v>
      </c>
      <c r="E305" s="7" t="n">
        <f aca="false">calc!$K$305</f>
        <v>304</v>
      </c>
      <c r="F305" s="6" t="n">
        <f aca="false">calc!$U$305</f>
        <v>-14.2307069639066</v>
      </c>
      <c r="H305" s="17" t="n">
        <f aca="false">calc!$AD$305</f>
        <v>0.992799287434359</v>
      </c>
    </row>
    <row r="306" customFormat="false" ht="12.8" hidden="false" customHeight="false" outlineLevel="0" collapsed="false">
      <c r="C306" s="28" t="n">
        <f aca="false">calc!$D$306</f>
        <v>1</v>
      </c>
      <c r="D306" s="28" t="n">
        <f aca="false">calc!$E$306</f>
        <v>11</v>
      </c>
      <c r="E306" s="7" t="n">
        <f aca="false">calc!$K$306</f>
        <v>305</v>
      </c>
      <c r="F306" s="6" t="n">
        <f aca="false">calc!$U$306</f>
        <v>-14.5513334586557</v>
      </c>
      <c r="H306" s="17" t="n">
        <f aca="false">calc!$AD$306</f>
        <v>0.992532882666135</v>
      </c>
    </row>
    <row r="307" customFormat="false" ht="12.8" hidden="false" customHeight="false" outlineLevel="0" collapsed="false">
      <c r="C307" s="28" t="n">
        <f aca="false">calc!$D$307</f>
        <v>2</v>
      </c>
      <c r="D307" s="28" t="n">
        <f aca="false">calc!$E$307</f>
        <v>11</v>
      </c>
      <c r="E307" s="7" t="n">
        <f aca="false">calc!$K$307</f>
        <v>306</v>
      </c>
      <c r="F307" s="6" t="n">
        <f aca="false">calc!$U$307</f>
        <v>-14.8680514472549</v>
      </c>
      <c r="H307" s="17" t="n">
        <f aca="false">calc!$AD$307</f>
        <v>0.992268760737675</v>
      </c>
    </row>
    <row r="308" customFormat="false" ht="12.8" hidden="false" customHeight="false" outlineLevel="0" collapsed="false">
      <c r="C308" s="28" t="n">
        <f aca="false">calc!$D$308</f>
        <v>3</v>
      </c>
      <c r="D308" s="28" t="n">
        <f aca="false">calc!$E$308</f>
        <v>11</v>
      </c>
      <c r="E308" s="7" t="n">
        <f aca="false">calc!$K$308</f>
        <v>307</v>
      </c>
      <c r="F308" s="6" t="n">
        <f aca="false">calc!$U$308</f>
        <v>-15.1807482965409</v>
      </c>
      <c r="H308" s="17" t="n">
        <f aca="false">calc!$AD$308</f>
        <v>0.992007353601141</v>
      </c>
    </row>
    <row r="309" customFormat="false" ht="12.8" hidden="false" customHeight="false" outlineLevel="0" collapsed="false">
      <c r="C309" s="28" t="n">
        <f aca="false">calc!$D$309</f>
        <v>4</v>
      </c>
      <c r="D309" s="28" t="n">
        <f aca="false">calc!$E$309</f>
        <v>11</v>
      </c>
      <c r="E309" s="7" t="n">
        <f aca="false">calc!$K$309</f>
        <v>308</v>
      </c>
      <c r="F309" s="6" t="n">
        <f aca="false">calc!$U$309</f>
        <v>-15.4893113390026</v>
      </c>
      <c r="H309" s="17" t="n">
        <f aca="false">calc!$AD$309</f>
        <v>0.991749055302726</v>
      </c>
    </row>
    <row r="310" customFormat="false" ht="12.8" hidden="false" customHeight="false" outlineLevel="0" collapsed="false">
      <c r="C310" s="28" t="n">
        <f aca="false">calc!$D$310</f>
        <v>5</v>
      </c>
      <c r="D310" s="28" t="n">
        <f aca="false">calc!$E$310</f>
        <v>11</v>
      </c>
      <c r="E310" s="7" t="n">
        <f aca="false">calc!$K$310</f>
        <v>309</v>
      </c>
      <c r="F310" s="6" t="n">
        <f aca="false">calc!$U$310</f>
        <v>-15.7936279305193</v>
      </c>
      <c r="H310" s="17" t="n">
        <f aca="false">calc!$AD$310</f>
        <v>0.991494202015494</v>
      </c>
    </row>
    <row r="311" customFormat="false" ht="12.8" hidden="false" customHeight="false" outlineLevel="0" collapsed="false">
      <c r="C311" s="28" t="n">
        <f aca="false">calc!$D$311</f>
        <v>6</v>
      </c>
      <c r="D311" s="28" t="n">
        <f aca="false">calc!$E$311</f>
        <v>11</v>
      </c>
      <c r="E311" s="7" t="n">
        <f aca="false">calc!$K$311</f>
        <v>310</v>
      </c>
      <c r="F311" s="6" t="n">
        <f aca="false">calc!$U$311</f>
        <v>-16.0935855115165</v>
      </c>
      <c r="H311" s="17" t="n">
        <f aca="false">calc!$AD$311</f>
        <v>0.991243058952067</v>
      </c>
    </row>
    <row r="312" customFormat="false" ht="12.8" hidden="false" customHeight="false" outlineLevel="0" collapsed="false">
      <c r="C312" s="28" t="n">
        <f aca="false">calc!$D$312</f>
        <v>7</v>
      </c>
      <c r="D312" s="28" t="n">
        <f aca="false">calc!$E$312</f>
        <v>11</v>
      </c>
      <c r="E312" s="7" t="n">
        <f aca="false">calc!$K$312</f>
        <v>311</v>
      </c>
      <c r="F312" s="6" t="n">
        <f aca="false">calc!$U$312</f>
        <v>-16.3890716715639</v>
      </c>
      <c r="H312" s="17" t="n">
        <f aca="false">calc!$AD$312</f>
        <v>0.990995815024691</v>
      </c>
    </row>
    <row r="313" customFormat="false" ht="12.8" hidden="false" customHeight="false" outlineLevel="0" collapsed="false">
      <c r="C313" s="28" t="n">
        <f aca="false">calc!$D$313</f>
        <v>8</v>
      </c>
      <c r="D313" s="28" t="n">
        <f aca="false">calc!$E$313</f>
        <v>11</v>
      </c>
      <c r="E313" s="7" t="n">
        <f aca="false">calc!$K$313</f>
        <v>312</v>
      </c>
      <c r="F313" s="6" t="n">
        <f aca="false">calc!$U$313</f>
        <v>-16.6799742174349</v>
      </c>
      <c r="H313" s="17" t="n">
        <f aca="false">calc!$AD$313</f>
        <v>0.990752584895869</v>
      </c>
    </row>
    <row r="314" customFormat="false" ht="12.8" hidden="false" customHeight="false" outlineLevel="0" collapsed="false">
      <c r="C314" s="28" t="n">
        <f aca="false">calc!$D$314</f>
        <v>9</v>
      </c>
      <c r="D314" s="28" t="n">
        <f aca="false">calc!$E$314</f>
        <v>11</v>
      </c>
      <c r="E314" s="7" t="n">
        <f aca="false">calc!$K$314</f>
        <v>313</v>
      </c>
      <c r="F314" s="6" t="n">
        <f aca="false">calc!$U$314</f>
        <v>-16.9661812446063</v>
      </c>
      <c r="H314" s="17" t="n">
        <f aca="false">calc!$AD$314</f>
        <v>0.990513416968167</v>
      </c>
    </row>
    <row r="315" customFormat="false" ht="12.8" hidden="false" customHeight="false" outlineLevel="0" collapsed="false">
      <c r="C315" s="28" t="n">
        <f aca="false">calc!$D$315</f>
        <v>10</v>
      </c>
      <c r="D315" s="28" t="n">
        <f aca="false">calc!$E$315</f>
        <v>11</v>
      </c>
      <c r="E315" s="7" t="n">
        <f aca="false">calc!$K$315</f>
        <v>314</v>
      </c>
      <c r="F315" s="6" t="n">
        <f aca="false">calc!$U$315</f>
        <v>-17.2475812122083</v>
      </c>
      <c r="H315" s="17" t="n">
        <f aca="false">calc!$AD$315</f>
        <v>0.990278305091909</v>
      </c>
    </row>
    <row r="316" customFormat="false" ht="12.8" hidden="false" customHeight="false" outlineLevel="0" collapsed="false">
      <c r="C316" s="28" t="n">
        <f aca="false">calc!$D$316</f>
        <v>11</v>
      </c>
      <c r="D316" s="28" t="n">
        <f aca="false">calc!$E$316</f>
        <v>11</v>
      </c>
      <c r="E316" s="7" t="n">
        <f aca="false">calc!$K$316</f>
        <v>315</v>
      </c>
      <c r="F316" s="6" t="n">
        <f aca="false">calc!$U$316</f>
        <v>-17.524063021387</v>
      </c>
      <c r="H316" s="17" t="n">
        <f aca="false">calc!$AD$316</f>
        <v>0.990047201455033</v>
      </c>
    </row>
    <row r="317" customFormat="false" ht="12.8" hidden="false" customHeight="false" outlineLevel="0" collapsed="false">
      <c r="C317" s="28" t="n">
        <f aca="false">calc!$D$317</f>
        <v>12</v>
      </c>
      <c r="D317" s="28" t="n">
        <f aca="false">calc!$E$317</f>
        <v>11</v>
      </c>
      <c r="E317" s="7" t="n">
        <f aca="false">calc!$K$317</f>
        <v>316</v>
      </c>
      <c r="F317" s="6" t="n">
        <f aca="false">calc!$U$317</f>
        <v>-17.7955160970341</v>
      </c>
      <c r="H317" s="17" t="n">
        <f aca="false">calc!$AD$317</f>
        <v>0.989820028302705</v>
      </c>
    </row>
    <row r="318" customFormat="false" ht="12.8" hidden="false" customHeight="false" outlineLevel="0" collapsed="false">
      <c r="C318" s="28" t="n">
        <f aca="false">calc!$D$318</f>
        <v>13</v>
      </c>
      <c r="D318" s="28" t="n">
        <f aca="false">calc!$E$318</f>
        <v>11</v>
      </c>
      <c r="E318" s="7" t="n">
        <f aca="false">calc!$K$318</f>
        <v>317</v>
      </c>
      <c r="F318" s="6" t="n">
        <f aca="false">calc!$U$318</f>
        <v>-18.0618304728454</v>
      </c>
      <c r="H318" s="17" t="n">
        <f aca="false">calc!$AD$318</f>
        <v>0.98959668676184</v>
      </c>
    </row>
    <row r="319" customFormat="false" ht="12.8" hidden="false" customHeight="false" outlineLevel="0" collapsed="false">
      <c r="C319" s="28" t="n">
        <f aca="false">calc!$D$319</f>
        <v>14</v>
      </c>
      <c r="D319" s="28" t="n">
        <f aca="false">calc!$E$319</f>
        <v>11</v>
      </c>
      <c r="E319" s="7" t="n">
        <f aca="false">calc!$K$319</f>
        <v>318</v>
      </c>
      <c r="F319" s="6" t="n">
        <f aca="false">calc!$U$319</f>
        <v>-18.3228968796188</v>
      </c>
      <c r="H319" s="17" t="n">
        <f aca="false">calc!$AD$319</f>
        <v>0.989377061979442</v>
      </c>
    </row>
    <row r="320" customFormat="false" ht="12.8" hidden="false" customHeight="false" outlineLevel="0" collapsed="false">
      <c r="C320" s="28" t="n">
        <f aca="false">calc!$D$320</f>
        <v>15</v>
      </c>
      <c r="D320" s="28" t="n">
        <f aca="false">calc!$E$320</f>
        <v>11</v>
      </c>
      <c r="E320" s="7" t="n">
        <f aca="false">calc!$K$320</f>
        <v>319</v>
      </c>
      <c r="F320" s="6" t="n">
        <f aca="false">calc!$U$320</f>
        <v>-18.578606836723</v>
      </c>
      <c r="H320" s="17" t="n">
        <f aca="false">calc!$AD$320</f>
        <v>0.989161024828055</v>
      </c>
    </row>
    <row r="321" customFormat="false" ht="12.8" hidden="false" customHeight="false" outlineLevel="0" collapsed="false">
      <c r="C321" s="28" t="n">
        <f aca="false">calc!$D$321</f>
        <v>16</v>
      </c>
      <c r="D321" s="28" t="n">
        <f aca="false">calc!$E$321</f>
        <v>11</v>
      </c>
      <c r="E321" s="7" t="n">
        <f aca="false">calc!$K$321</f>
        <v>320</v>
      </c>
      <c r="F321" s="6" t="n">
        <f aca="false">calc!$U$321</f>
        <v>-18.8288527466157</v>
      </c>
      <c r="H321" s="17" t="n">
        <f aca="false">calc!$AD$321</f>
        <v>0.988948431371669</v>
      </c>
    </row>
    <row r="322" customFormat="false" ht="12.8" hidden="false" customHeight="false" outlineLevel="0" collapsed="false">
      <c r="C322" s="28" t="n">
        <f aca="false">calc!$D$322</f>
        <v>17</v>
      </c>
      <c r="D322" s="28" t="n">
        <f aca="false">calc!$E$322</f>
        <v>11</v>
      </c>
      <c r="E322" s="7" t="n">
        <f aca="false">calc!$K$322</f>
        <v>321</v>
      </c>
      <c r="F322" s="6" t="n">
        <f aca="false">calc!$U$322</f>
        <v>-19.0735279923111</v>
      </c>
      <c r="H322" s="17" t="n">
        <f aca="false">calc!$AD$322</f>
        <v>0.988739121928763</v>
      </c>
    </row>
    <row r="323" customFormat="false" ht="12.8" hidden="false" customHeight="false" outlineLevel="0" collapsed="false">
      <c r="C323" s="28" t="n">
        <f aca="false">calc!$D$323</f>
        <v>18</v>
      </c>
      <c r="D323" s="28" t="n">
        <f aca="false">calc!$E$323</f>
        <v>11</v>
      </c>
      <c r="E323" s="7" t="n">
        <f aca="false">calc!$K$323</f>
        <v>322</v>
      </c>
      <c r="F323" s="6" t="n">
        <f aca="false">calc!$U$323</f>
        <v>-19.312527037638</v>
      </c>
      <c r="H323" s="17" t="n">
        <f aca="false">calc!$AD$323</f>
        <v>0.988532921783201</v>
      </c>
    </row>
    <row r="324" customFormat="false" ht="12.8" hidden="false" customHeight="false" outlineLevel="0" collapsed="false">
      <c r="C324" s="28" t="n">
        <f aca="false">calc!$D$324</f>
        <v>19</v>
      </c>
      <c r="D324" s="28" t="n">
        <f aca="false">calc!$E$324</f>
        <v>11</v>
      </c>
      <c r="E324" s="7" t="n">
        <f aca="false">calc!$K$324</f>
        <v>323</v>
      </c>
      <c r="F324" s="6" t="n">
        <f aca="false">calc!$U$324</f>
        <v>-19.5457455301498</v>
      </c>
      <c r="H324" s="17" t="n">
        <f aca="false">calc!$AD$324</f>
        <v>0.988329645331313</v>
      </c>
    </row>
    <row r="325" customFormat="false" ht="12.8" hidden="false" customHeight="false" outlineLevel="0" collapsed="false">
      <c r="C325" s="28" t="n">
        <f aca="false">calc!$D$325</f>
        <v>20</v>
      </c>
      <c r="D325" s="28" t="n">
        <f aca="false">calc!$E$325</f>
        <v>11</v>
      </c>
      <c r="E325" s="7" t="n">
        <f aca="false">calc!$K$325</f>
        <v>324</v>
      </c>
      <c r="F325" s="6" t="n">
        <f aca="false">calc!$U$325</f>
        <v>-19.7730804064974</v>
      </c>
      <c r="H325" s="17" t="n">
        <f aca="false">calc!$AD$325</f>
        <v>0.988129104762597</v>
      </c>
    </row>
    <row r="326" customFormat="false" ht="12.8" hidden="false" customHeight="false" outlineLevel="0" collapsed="false">
      <c r="C326" s="28" t="n">
        <f aca="false">calc!$D$326</f>
        <v>21</v>
      </c>
      <c r="D326" s="28" t="n">
        <f aca="false">calc!$E$326</f>
        <v>11</v>
      </c>
      <c r="E326" s="7" t="n">
        <f aca="false">calc!$K$326</f>
        <v>325</v>
      </c>
      <c r="F326" s="6" t="n">
        <f aca="false">calc!$U$326</f>
        <v>-19.9944300000814</v>
      </c>
      <c r="H326" s="17" t="n">
        <f aca="false">calc!$AD$326</f>
        <v>0.987931123385773</v>
      </c>
    </row>
    <row r="327" customFormat="false" ht="12.8" hidden="false" customHeight="false" outlineLevel="0" collapsed="false">
      <c r="C327" s="28" t="n">
        <f aca="false">calc!$D$327</f>
        <v>22</v>
      </c>
      <c r="D327" s="28" t="n">
        <f aca="false">calc!$E$327</f>
        <v>11</v>
      </c>
      <c r="E327" s="7" t="n">
        <f aca="false">calc!$K$327</f>
        <v>326</v>
      </c>
      <c r="F327" s="6" t="n">
        <f aca="false">calc!$U$327</f>
        <v>-20.2096941507671</v>
      </c>
      <c r="H327" s="17" t="n">
        <f aca="false">calc!$AD$327</f>
        <v>0.987735552625048</v>
      </c>
    </row>
    <row r="328" customFormat="false" ht="12.8" hidden="false" customHeight="false" outlineLevel="0" collapsed="false">
      <c r="C328" s="28" t="n">
        <f aca="false">calc!$D$328</f>
        <v>23</v>
      </c>
      <c r="D328" s="28" t="n">
        <f aca="false">calc!$E$328</f>
        <v>11</v>
      </c>
      <c r="E328" s="7" t="n">
        <f aca="false">calc!$K$328</f>
        <v>327</v>
      </c>
      <c r="F328" s="6" t="n">
        <f aca="false">calc!$U$328</f>
        <v>-20.4187743164343</v>
      </c>
      <c r="H328" s="17" t="n">
        <f aca="false">calc!$AD$328</f>
        <v>0.987542290740389</v>
      </c>
    </row>
    <row r="329" customFormat="false" ht="12.8" hidden="false" customHeight="false" outlineLevel="0" collapsed="false">
      <c r="C329" s="28" t="n">
        <f aca="false">calc!$D$329</f>
        <v>24</v>
      </c>
      <c r="D329" s="28" t="n">
        <f aca="false">calc!$E$329</f>
        <v>11</v>
      </c>
      <c r="E329" s="7" t="n">
        <f aca="false">calc!$K$329</f>
        <v>328</v>
      </c>
      <c r="F329" s="6" t="n">
        <f aca="false">calc!$U$329</f>
        <v>-20.6215736861058</v>
      </c>
      <c r="H329" s="17" t="n">
        <f aca="false">calc!$AD$329</f>
        <v>0.987351300667967</v>
      </c>
    </row>
    <row r="330" customFormat="false" ht="12.8" hidden="false" customHeight="false" outlineLevel="0" collapsed="false">
      <c r="C330" s="28" t="n">
        <f aca="false">calc!$D$330</f>
        <v>25</v>
      </c>
      <c r="D330" s="28" t="n">
        <f aca="false">calc!$E$330</f>
        <v>11</v>
      </c>
      <c r="E330" s="7" t="n">
        <f aca="false">calc!$K$330</f>
        <v>329</v>
      </c>
      <c r="F330" s="6" t="n">
        <f aca="false">calc!$U$330</f>
        <v>-20.8179972943994</v>
      </c>
      <c r="H330" s="17" t="n">
        <f aca="false">calc!$AD$330</f>
        <v>0.987162624173236</v>
      </c>
    </row>
    <row r="331" customFormat="false" ht="12.8" hidden="false" customHeight="false" outlineLevel="0" collapsed="false">
      <c r="C331" s="28" t="n">
        <f aca="false">calc!$D$331</f>
        <v>26</v>
      </c>
      <c r="D331" s="28" t="n">
        <f aca="false">calc!$E$331</f>
        <v>11</v>
      </c>
      <c r="E331" s="7" t="n">
        <f aca="false">calc!$K$331</f>
        <v>330</v>
      </c>
      <c r="F331" s="6" t="n">
        <f aca="false">calc!$U$331</f>
        <v>-21.0079521370111</v>
      </c>
      <c r="H331" s="17" t="n">
        <f aca="false">calc!$AD$331</f>
        <v>0.986976389815029</v>
      </c>
    </row>
    <row r="332" customFormat="false" ht="12.8" hidden="false" customHeight="false" outlineLevel="0" collapsed="false">
      <c r="C332" s="28" t="n">
        <f aca="false">calc!$D$332</f>
        <v>27</v>
      </c>
      <c r="D332" s="28" t="n">
        <f aca="false">calc!$E$332</f>
        <v>11</v>
      </c>
      <c r="E332" s="7" t="n">
        <f aca="false">calc!$K$332</f>
        <v>331</v>
      </c>
      <c r="F332" s="6" t="n">
        <f aca="false">calc!$U$332</f>
        <v>-21.1913472869269</v>
      </c>
      <c r="H332" s="17" t="n">
        <f aca="false">calc!$AD$332</f>
        <v>0.986792812994031</v>
      </c>
    </row>
    <row r="333" customFormat="false" ht="12.8" hidden="false" customHeight="false" outlineLevel="0" collapsed="false">
      <c r="C333" s="28" t="n">
        <f aca="false">calc!$D$333</f>
        <v>28</v>
      </c>
      <c r="D333" s="28" t="n">
        <f aca="false">calc!$E$333</f>
        <v>11</v>
      </c>
      <c r="E333" s="7" t="n">
        <f aca="false">calc!$K$333</f>
        <v>332</v>
      </c>
      <c r="F333" s="6" t="n">
        <f aca="false">calc!$U$333</f>
        <v>-21.368094011055</v>
      </c>
      <c r="H333" s="17" t="n">
        <f aca="false">calc!$AD$333</f>
        <v>0.986612187473116</v>
      </c>
    </row>
    <row r="334" customFormat="false" ht="12.8" hidden="false" customHeight="false" outlineLevel="0" collapsed="false">
      <c r="C334" s="28" t="n">
        <f aca="false">calc!$D$334</f>
        <v>29</v>
      </c>
      <c r="D334" s="28" t="n">
        <f aca="false">calc!$E$334</f>
        <v>11</v>
      </c>
      <c r="E334" s="7" t="n">
        <f aca="false">calc!$K$334</f>
        <v>333</v>
      </c>
      <c r="F334" s="6" t="n">
        <f aca="false">calc!$U$334</f>
        <v>-21.5381058869373</v>
      </c>
      <c r="H334" s="17" t="n">
        <f aca="false">calc!$AD$334</f>
        <v>0.986434869015332</v>
      </c>
    </row>
    <row r="335" customFormat="false" ht="12.8" hidden="false" customHeight="false" outlineLevel="0" collapsed="false">
      <c r="C335" s="28" t="n">
        <f aca="false">calc!$D$335</f>
        <v>30</v>
      </c>
      <c r="D335" s="28" t="n">
        <f aca="false">calc!$E$335</f>
        <v>11</v>
      </c>
      <c r="E335" s="7" t="n">
        <f aca="false">calc!$K$335</f>
        <v>334</v>
      </c>
      <c r="F335" s="6" t="n">
        <f aca="false">calc!$U$335</f>
        <v>-21.7012989192041</v>
      </c>
      <c r="H335" s="17" t="n">
        <f aca="false">calc!$AD$335</f>
        <v>0.98626125296384</v>
      </c>
    </row>
    <row r="336" customFormat="false" ht="12.8" hidden="false" customHeight="false" outlineLevel="0" collapsed="false">
      <c r="C336" s="28" t="n">
        <f aca="false">calc!$D$336</f>
        <v>1</v>
      </c>
      <c r="D336" s="28" t="n">
        <f aca="false">calc!$E$336</f>
        <v>12</v>
      </c>
      <c r="E336" s="7" t="n">
        <f aca="false">calc!$K$336</f>
        <v>335</v>
      </c>
      <c r="F336" s="6" t="n">
        <f aca="false">calc!$U$336</f>
        <v>-21.8575916554055</v>
      </c>
      <c r="H336" s="17" t="n">
        <f aca="false">calc!$AD$336</f>
        <v>0.986091748476277</v>
      </c>
    </row>
    <row r="337" customFormat="false" ht="12.8" hidden="false" customHeight="false" outlineLevel="0" collapsed="false">
      <c r="C337" s="28" t="n">
        <f aca="false">calc!$D$337</f>
        <v>2</v>
      </c>
      <c r="D337" s="28" t="n">
        <f aca="false">calc!$E$337</f>
        <v>12</v>
      </c>
      <c r="E337" s="7" t="n">
        <f aca="false">calc!$K$337</f>
        <v>336</v>
      </c>
      <c r="F337" s="6" t="n">
        <f aca="false">calc!$U$337</f>
        <v>-22.0069053008597</v>
      </c>
      <c r="H337" s="17" t="n">
        <f aca="false">calc!$AD$337</f>
        <v>0.985926752566176</v>
      </c>
    </row>
    <row r="338" customFormat="false" ht="12.8" hidden="false" customHeight="false" outlineLevel="0" collapsed="false">
      <c r="C338" s="28" t="n">
        <f aca="false">calc!$D$338</f>
        <v>3</v>
      </c>
      <c r="D338" s="28" t="n">
        <f aca="false">calc!$E$338</f>
        <v>12</v>
      </c>
      <c r="E338" s="7" t="n">
        <f aca="false">calc!$K$338</f>
        <v>337</v>
      </c>
      <c r="F338" s="6" t="n">
        <f aca="false">calc!$U$338</f>
        <v>-22.1491638321372</v>
      </c>
      <c r="H338" s="17" t="n">
        <f aca="false">calc!$AD$338</f>
        <v>0.985766627020907</v>
      </c>
    </row>
    <row r="339" customFormat="false" ht="12.8" hidden="false" customHeight="false" outlineLevel="0" collapsed="false">
      <c r="C339" s="28" t="n">
        <f aca="false">calc!$D$339</f>
        <v>4</v>
      </c>
      <c r="D339" s="28" t="n">
        <f aca="false">calc!$E$339</f>
        <v>12</v>
      </c>
      <c r="E339" s="7" t="n">
        <f aca="false">calc!$K$339</f>
        <v>338</v>
      </c>
      <c r="F339" s="6" t="n">
        <f aca="false">calc!$U$339</f>
        <v>-22.2842941087966</v>
      </c>
      <c r="H339" s="17" t="n">
        <f aca="false">calc!$AD$339</f>
        <v>0.98561168068048</v>
      </c>
    </row>
    <row r="340" customFormat="false" ht="12.8" hidden="false" customHeight="false" outlineLevel="0" collapsed="false">
      <c r="C340" s="28" t="n">
        <f aca="false">calc!$D$340</f>
        <v>5</v>
      </c>
      <c r="D340" s="28" t="n">
        <f aca="false">calc!$E$340</f>
        <v>12</v>
      </c>
      <c r="E340" s="7" t="n">
        <f aca="false">calc!$K$340</f>
        <v>339</v>
      </c>
      <c r="F340" s="6" t="n">
        <f aca="false">calc!$U$340</f>
        <v>-22.4122259829867</v>
      </c>
      <c r="H340" s="17" t="n">
        <f aca="false">calc!$AD$340</f>
        <v>0.985462158587772</v>
      </c>
    </row>
    <row r="341" customFormat="false" ht="12.8" hidden="false" customHeight="false" outlineLevel="0" collapsed="false">
      <c r="C341" s="28" t="n">
        <f aca="false">calc!$D$341</f>
        <v>6</v>
      </c>
      <c r="D341" s="28" t="n">
        <f aca="false">calc!$E$341</f>
        <v>12</v>
      </c>
      <c r="E341" s="7" t="n">
        <f aca="false">calc!$K$341</f>
        <v>340</v>
      </c>
      <c r="F341" s="6" t="n">
        <f aca="false">calc!$U$341</f>
        <v>-22.5328924065204</v>
      </c>
      <c r="H341" s="17" t="n">
        <f aca="false">calc!$AD$341</f>
        <v>0.985318238342211</v>
      </c>
    </row>
    <row r="342" customFormat="false" ht="12.8" hidden="false" customHeight="false" outlineLevel="0" collapsed="false">
      <c r="C342" s="28" t="n">
        <f aca="false">calc!$D$342</f>
        <v>7</v>
      </c>
      <c r="D342" s="28" t="n">
        <f aca="false">calc!$E$342</f>
        <v>12</v>
      </c>
      <c r="E342" s="7" t="n">
        <f aca="false">calc!$K$342</f>
        <v>341</v>
      </c>
      <c r="F342" s="6" t="n">
        <f aca="false">calc!$U$342</f>
        <v>-22.6462295350268</v>
      </c>
      <c r="H342" s="17" t="n">
        <f aca="false">calc!$AD$342</f>
        <v>0.985180032824931</v>
      </c>
    </row>
    <row r="343" customFormat="false" ht="12.8" hidden="false" customHeight="false" outlineLevel="0" collapsed="false">
      <c r="C343" s="28" t="n">
        <f aca="false">calc!$D$343</f>
        <v>8</v>
      </c>
      <c r="D343" s="28" t="n">
        <f aca="false">calc!$E$343</f>
        <v>12</v>
      </c>
      <c r="E343" s="7" t="n">
        <f aca="false">calc!$K$343</f>
        <v>342</v>
      </c>
      <c r="F343" s="6" t="n">
        <f aca="false">calc!$U$343</f>
        <v>-22.7521768287965</v>
      </c>
      <c r="H343" s="17" t="n">
        <f aca="false">calc!$AD$343</f>
        <v>0.9850475975267</v>
      </c>
    </row>
    <row r="344" customFormat="false" ht="12.8" hidden="false" customHeight="false" outlineLevel="0" collapsed="false">
      <c r="C344" s="28" t="n">
        <f aca="false">calc!$D$344</f>
        <v>9</v>
      </c>
      <c r="D344" s="28" t="n">
        <f aca="false">calc!$E$344</f>
        <v>12</v>
      </c>
      <c r="E344" s="7" t="n">
        <f aca="false">calc!$K$344</f>
        <v>343</v>
      </c>
      <c r="F344" s="6" t="n">
        <f aca="false">calc!$U$344</f>
        <v>-22.8506771499265</v>
      </c>
      <c r="H344" s="17" t="n">
        <f aca="false">calc!$AD$344</f>
        <v>0.984920940167172</v>
      </c>
    </row>
    <row r="345" customFormat="false" ht="12.8" hidden="false" customHeight="false" outlineLevel="0" collapsed="false">
      <c r="C345" s="28" t="n">
        <f aca="false">calc!$D$345</f>
        <v>10</v>
      </c>
      <c r="D345" s="28" t="n">
        <f aca="false">calc!$E$345</f>
        <v>12</v>
      </c>
      <c r="E345" s="7" t="n">
        <f aca="false">calc!$K$345</f>
        <v>344</v>
      </c>
      <c r="F345" s="6" t="n">
        <f aca="false">calc!$U$345</f>
        <v>-22.9416768553899</v>
      </c>
      <c r="H345" s="17" t="n">
        <f aca="false">calc!$AD$345</f>
        <v>0.984800030233679</v>
      </c>
    </row>
    <row r="346" customFormat="false" ht="12.8" hidden="false" customHeight="false" outlineLevel="0" collapsed="false">
      <c r="C346" s="28" t="n">
        <f aca="false">calc!$D$346</f>
        <v>11</v>
      </c>
      <c r="D346" s="28" t="n">
        <f aca="false">calc!$E$346</f>
        <v>12</v>
      </c>
      <c r="E346" s="7" t="n">
        <f aca="false">calc!$K$346</f>
        <v>345</v>
      </c>
      <c r="F346" s="6" t="n">
        <f aca="false">calc!$U$346</f>
        <v>-23.0251258856598</v>
      </c>
      <c r="H346" s="17" t="n">
        <f aca="false">calc!$AD$346</f>
        <v>0.984684806484521</v>
      </c>
    </row>
    <row r="347" customFormat="false" ht="12.8" hidden="false" customHeight="false" outlineLevel="0" collapsed="false">
      <c r="C347" s="28" t="n">
        <f aca="false">calc!$D$347</f>
        <v>12</v>
      </c>
      <c r="D347" s="28" t="n">
        <f aca="false">calc!$E$347</f>
        <v>12</v>
      </c>
      <c r="E347" s="7" t="n">
        <f aca="false">calc!$K$347</f>
        <v>346</v>
      </c>
      <c r="F347" s="6" t="n">
        <f aca="false">calc!$U$347</f>
        <v>-23.100977848524</v>
      </c>
      <c r="H347" s="17" t="n">
        <f aca="false">calc!$AD$347</f>
        <v>0.984575181257891</v>
      </c>
    </row>
    <row r="348" customFormat="false" ht="12.8" hidden="false" customHeight="false" outlineLevel="0" collapsed="false">
      <c r="C348" s="28" t="n">
        <f aca="false">calc!$D$348</f>
        <v>13</v>
      </c>
      <c r="D348" s="28" t="n">
        <f aca="false">calc!$E$348</f>
        <v>12</v>
      </c>
      <c r="E348" s="7" t="n">
        <f aca="false">calc!$K$348</f>
        <v>347</v>
      </c>
      <c r="F348" s="6" t="n">
        <f aca="false">calc!$U$348</f>
        <v>-23.1691900977509</v>
      </c>
      <c r="H348" s="17" t="n">
        <f aca="false">calc!$AD$348</f>
        <v>0.984471041432671</v>
      </c>
    </row>
    <row r="349" customFormat="false" ht="12.8" hidden="false" customHeight="false" outlineLevel="0" collapsed="false">
      <c r="C349" s="28" t="n">
        <f aca="false">calc!$D$349</f>
        <v>14</v>
      </c>
      <c r="D349" s="28" t="n">
        <f aca="false">calc!$E$349</f>
        <v>12</v>
      </c>
      <c r="E349" s="7" t="n">
        <f aca="false">calc!$K$349</f>
        <v>348</v>
      </c>
      <c r="F349" s="6" t="n">
        <f aca="false">calc!$U$349</f>
        <v>-23.2297238062763</v>
      </c>
      <c r="H349" s="17" t="n">
        <f aca="false">calc!$AD$349</f>
        <v>0.984372246891559</v>
      </c>
    </row>
    <row r="350" customFormat="false" ht="12.8" hidden="false" customHeight="false" outlineLevel="0" collapsed="false">
      <c r="C350" s="28" t="n">
        <f aca="false">calc!$D$350</f>
        <v>15</v>
      </c>
      <c r="D350" s="28" t="n">
        <f aca="false">calc!$E$350</f>
        <v>12</v>
      </c>
      <c r="E350" s="7" t="n">
        <f aca="false">calc!$K$350</f>
        <v>349</v>
      </c>
      <c r="F350" s="6" t="n">
        <f aca="false">calc!$U$350</f>
        <v>-23.2825440336019</v>
      </c>
      <c r="H350" s="17" t="n">
        <f aca="false">calc!$AD$350</f>
        <v>0.984278628132096</v>
      </c>
    </row>
    <row r="351" customFormat="false" ht="12.8" hidden="false" customHeight="false" outlineLevel="0" collapsed="false">
      <c r="C351" s="28" t="n">
        <f aca="false">calc!$D$351</f>
        <v>16</v>
      </c>
      <c r="D351" s="28" t="n">
        <f aca="false">calc!$E$351</f>
        <v>12</v>
      </c>
      <c r="E351" s="7" t="n">
        <f aca="false">calc!$K$351</f>
        <v>350</v>
      </c>
      <c r="F351" s="6" t="n">
        <f aca="false">calc!$U$351</f>
        <v>-23.327619787118</v>
      </c>
      <c r="H351" s="17" t="n">
        <f aca="false">calc!$AD$351</f>
        <v>0.984189985090795</v>
      </c>
    </row>
    <row r="352" customFormat="false" ht="12.8" hidden="false" customHeight="false" outlineLevel="0" collapsed="false">
      <c r="C352" s="28" t="n">
        <f aca="false">calc!$D$352</f>
        <v>17</v>
      </c>
      <c r="D352" s="28" t="n">
        <f aca="false">calc!$E$352</f>
        <v>12</v>
      </c>
      <c r="E352" s="7" t="n">
        <f aca="false">calc!$K$352</f>
        <v>351</v>
      </c>
      <c r="F352" s="6" t="n">
        <f aca="false">calc!$U$352</f>
        <v>-23.364924077088</v>
      </c>
      <c r="H352" s="17" t="n">
        <f aca="false">calc!$AD$352</f>
        <v>0.984106089198205</v>
      </c>
    </row>
    <row r="353" customFormat="false" ht="12.8" hidden="false" customHeight="false" outlineLevel="0" collapsed="false">
      <c r="C353" s="28" t="n">
        <f aca="false">calc!$D$353</f>
        <v>18</v>
      </c>
      <c r="D353" s="28" t="n">
        <f aca="false">calc!$E$353</f>
        <v>12</v>
      </c>
      <c r="E353" s="7" t="n">
        <f aca="false">calc!$K$353</f>
        <v>352</v>
      </c>
      <c r="F353" s="6" t="n">
        <f aca="false">calc!$U$353</f>
        <v>-23.3944339650534</v>
      </c>
      <c r="H353" s="17" t="n">
        <f aca="false">calc!$AD$353</f>
        <v>0.984026690169016</v>
      </c>
    </row>
    <row r="354" customFormat="false" ht="12.8" hidden="false" customHeight="false" outlineLevel="0" collapsed="false">
      <c r="C354" s="28" t="n">
        <f aca="false">calc!$D$354</f>
        <v>19</v>
      </c>
      <c r="D354" s="28" t="n">
        <f aca="false">calc!$E$354</f>
        <v>12</v>
      </c>
      <c r="E354" s="7" t="n">
        <f aca="false">calc!$K$354</f>
        <v>353</v>
      </c>
      <c r="F354" s="6" t="n">
        <f aca="false">calc!$U$354</f>
        <v>-23.4161306054506</v>
      </c>
      <c r="H354" s="17" t="n">
        <f aca="false">calc!$AD$354</f>
        <v>0.983951528144867</v>
      </c>
    </row>
    <row r="355" customFormat="false" ht="12.8" hidden="false" customHeight="false" outlineLevel="0" collapsed="false">
      <c r="C355" s="28" t="n">
        <f aca="false">calc!$D$355</f>
        <v>20</v>
      </c>
      <c r="D355" s="28" t="n">
        <f aca="false">calc!$E$355</f>
        <v>12</v>
      </c>
      <c r="E355" s="7" t="n">
        <f aca="false">calc!$K$355</f>
        <v>354</v>
      </c>
      <c r="F355" s="6" t="n">
        <f aca="false">calc!$U$355</f>
        <v>-23.4299992802572</v>
      </c>
      <c r="H355" s="17" t="n">
        <f aca="false">calc!$AD$355</f>
        <v>0.983880350717082</v>
      </c>
    </row>
    <row r="356" customFormat="false" ht="12.8" hidden="false" customHeight="false" outlineLevel="0" collapsed="false">
      <c r="C356" s="28" t="n">
        <f aca="false">calc!$D$356</f>
        <v>21</v>
      </c>
      <c r="D356" s="28" t="n">
        <f aca="false">calc!$E$356</f>
        <v>12</v>
      </c>
      <c r="E356" s="7" t="n">
        <f aca="false">calc!$K$356</f>
        <v>355</v>
      </c>
      <c r="F356" s="6" t="n">
        <f aca="false">calc!$U$356</f>
        <v>-23.4360294265144</v>
      </c>
      <c r="H356" s="17" t="n">
        <f aca="false">calc!$AD$356</f>
        <v>0.98381293327345</v>
      </c>
    </row>
    <row r="357" customFormat="false" ht="12.8" hidden="false" customHeight="false" outlineLevel="0" collapsed="false">
      <c r="C357" s="28" t="n">
        <f aca="false">calc!$D$357</f>
        <v>22</v>
      </c>
      <c r="D357" s="28" t="n">
        <f aca="false">calc!$E$357</f>
        <v>12</v>
      </c>
      <c r="E357" s="7" t="n">
        <f aca="false">calc!$K$357</f>
        <v>356</v>
      </c>
      <c r="F357" s="22" t="n">
        <f aca="false">calc!$U$357</f>
        <v>-23.4342146566085</v>
      </c>
      <c r="H357" s="17" t="n">
        <f aca="false">calc!$AD$357</f>
        <v>0.983749100251394</v>
      </c>
    </row>
    <row r="358" customFormat="false" ht="12.8" hidden="false" customHeight="false" outlineLevel="0" collapsed="false">
      <c r="C358" s="28" t="n">
        <f aca="false">calc!$D$358</f>
        <v>23</v>
      </c>
      <c r="D358" s="28" t="n">
        <f aca="false">calc!$E$358</f>
        <v>12</v>
      </c>
      <c r="E358" s="7" t="n">
        <f aca="false">calc!$K$358</f>
        <v>357</v>
      </c>
      <c r="F358" s="6" t="n">
        <f aca="false">calc!$U$358</f>
        <v>-23.4245527712224</v>
      </c>
      <c r="H358" s="17" t="n">
        <f aca="false">calc!$AD$358</f>
        <v>0.983688744414184</v>
      </c>
    </row>
    <row r="359" customFormat="false" ht="12.8" hidden="false" customHeight="false" outlineLevel="0" collapsed="false">
      <c r="C359" s="28" t="n">
        <f aca="false">calc!$D$359</f>
        <v>24</v>
      </c>
      <c r="D359" s="28" t="n">
        <f aca="false">calc!$E$359</f>
        <v>12</v>
      </c>
      <c r="E359" s="7" t="n">
        <f aca="false">calc!$K$359</f>
        <v>358</v>
      </c>
      <c r="F359" s="6" t="n">
        <f aca="false">calc!$U$359</f>
        <v>-23.4070457649037</v>
      </c>
      <c r="H359" s="17" t="n">
        <f aca="false">calc!$AD$359</f>
        <v>0.983631841299537</v>
      </c>
    </row>
    <row r="360" customFormat="false" ht="12.8" hidden="false" customHeight="false" outlineLevel="0" collapsed="false">
      <c r="C360" s="28" t="n">
        <f aca="false">calc!$D$360</f>
        <v>25</v>
      </c>
      <c r="D360" s="28" t="n">
        <f aca="false">calc!$E$360</f>
        <v>12</v>
      </c>
      <c r="E360" s="7" t="n">
        <f aca="false">calc!$K$360</f>
        <v>359</v>
      </c>
      <c r="F360" s="6" t="n">
        <f aca="false">calc!$U$360</f>
        <v>-23.3816998242309</v>
      </c>
      <c r="H360" s="17" t="n">
        <f aca="false">calc!$AD$360</f>
        <v>0.983578456530121</v>
      </c>
    </row>
    <row r="361" customFormat="false" ht="12.8" hidden="false" customHeight="false" outlineLevel="0" collapsed="false">
      <c r="C361" s="28" t="n">
        <f aca="false">calc!$D$361</f>
        <v>26</v>
      </c>
      <c r="D361" s="28" t="n">
        <f aca="false">calc!$E$361</f>
        <v>12</v>
      </c>
      <c r="E361" s="7" t="n">
        <f aca="false">calc!$K$361</f>
        <v>360</v>
      </c>
      <c r="F361" s="6" t="n">
        <f aca="false">calc!$U$361</f>
        <v>-23.3485253185886</v>
      </c>
      <c r="H361" s="17" t="n">
        <f aca="false">calc!$AD$361</f>
        <v>0.983528744637103</v>
      </c>
    </row>
    <row r="362" customFormat="false" ht="12.8" hidden="false" customHeight="false" outlineLevel="0" collapsed="false">
      <c r="C362" s="28" t="n">
        <f aca="false">calc!$D$362</f>
        <v>27</v>
      </c>
      <c r="D362" s="28" t="n">
        <f aca="false">calc!$E$362</f>
        <v>12</v>
      </c>
      <c r="E362" s="7" t="n">
        <f aca="false">calc!$K$362</f>
        <v>361</v>
      </c>
      <c r="F362" s="6" t="n">
        <f aca="false">calc!$U$362</f>
        <v>-23.3075367836034</v>
      </c>
      <c r="H362" s="17" t="n">
        <f aca="false">calc!$AD$362</f>
        <v>0.983482939265191</v>
      </c>
    </row>
    <row r="363" customFormat="false" ht="12.8" hidden="false" customHeight="false" outlineLevel="0" collapsed="false">
      <c r="C363" s="28" t="n">
        <f aca="false">calc!$D$363</f>
        <v>28</v>
      </c>
      <c r="D363" s="28" t="n">
        <f aca="false">calc!$E$363</f>
        <v>12</v>
      </c>
      <c r="E363" s="7" t="n">
        <f aca="false">calc!$K$363</f>
        <v>362</v>
      </c>
      <c r="F363" s="6" t="n">
        <f aca="false">calc!$U$363</f>
        <v>-23.2587528973178</v>
      </c>
      <c r="H363" s="17" t="n">
        <f aca="false">calc!$AD$363</f>
        <v>0.98344133588602</v>
      </c>
    </row>
    <row r="364" customFormat="false" ht="12.8" hidden="false" customHeight="false" outlineLevel="0" collapsed="false">
      <c r="C364" s="28" t="n">
        <f aca="false">calc!$D$364</f>
        <v>29</v>
      </c>
      <c r="D364" s="28" t="n">
        <f aca="false">calc!$E$364</f>
        <v>12</v>
      </c>
      <c r="E364" s="7" t="n">
        <f aca="false">calc!$K$364</f>
        <v>363</v>
      </c>
      <c r="F364" s="6" t="n">
        <f aca="false">calc!$U$364</f>
        <v>-23.2021964492184</v>
      </c>
      <c r="H364" s="17" t="n">
        <f aca="false">calc!$AD$364</f>
        <v>0.983404269223081</v>
      </c>
    </row>
    <row r="365" customFormat="false" ht="12.8" hidden="false" customHeight="false" outlineLevel="0" collapsed="false">
      <c r="C365" s="28" t="n">
        <f aca="false">calc!$D$365</f>
        <v>30</v>
      </c>
      <c r="D365" s="28" t="n">
        <f aca="false">calc!$E$365</f>
        <v>12</v>
      </c>
      <c r="E365" s="7" t="n">
        <f aca="false">calc!$K$365</f>
        <v>364</v>
      </c>
      <c r="F365" s="6" t="n">
        <f aca="false">calc!$U$365</f>
        <v>-23.1378943022629</v>
      </c>
      <c r="H365" s="17" t="n">
        <f aca="false">calc!$AD$365</f>
        <v>0.983372088295931</v>
      </c>
    </row>
    <row r="366" customFormat="false" ht="12.8" hidden="false" customHeight="false" outlineLevel="0" collapsed="false">
      <c r="C366" s="28" t="n">
        <f aca="false">calc!$D$366</f>
        <v>31</v>
      </c>
      <c r="D366" s="28" t="n">
        <f aca="false">calc!$E$366</f>
        <v>12</v>
      </c>
      <c r="E366" s="7" t="n">
        <f aca="false">calc!$K$366</f>
        <v>365</v>
      </c>
      <c r="F366" s="6" t="n">
        <f aca="false">calc!$U$366</f>
        <v>-23.0658773480824</v>
      </c>
      <c r="H366" s="17" t="n">
        <f aca="false">calc!$AD$366</f>
        <v>0.983345132203152</v>
      </c>
    </row>
    <row r="367" customFormat="false" ht="12.8" hidden="false" customHeight="false" outlineLevel="0" collapsed="false">
      <c r="C367" s="28" t="n">
        <f aca="false">calc!$D$367</f>
        <v>1</v>
      </c>
      <c r="D367" s="28" t="n">
        <f aca="false">calc!$E$367</f>
        <v>13</v>
      </c>
      <c r="E367" s="7" t="n">
        <f aca="false">calc!$K$367</f>
        <v>366</v>
      </c>
      <c r="F367" s="6" t="n">
        <f aca="false">calc!$U$367</f>
        <v>-22.9861804555635</v>
      </c>
      <c r="H367" s="17" t="n">
        <f aca="false">calc!$AD$367</f>
        <v>0.983323709452818</v>
      </c>
    </row>
    <row r="368" customFormat="false" ht="12.8" hidden="false" customHeight="false" outlineLevel="0" collapsed="false">
      <c r="C368" s="0"/>
    </row>
    <row r="369" customFormat="false" ht="12.8" hidden="false" customHeight="false" outlineLevel="0" collapsed="false">
      <c r="C369" s="0"/>
      <c r="F369" s="14" t="n">
        <f aca="false">calc!$U$369</f>
        <v>-23.4360294265144</v>
      </c>
      <c r="H369" s="17" t="n">
        <f aca="false">calc!$AD$369</f>
        <v>1.00015354025781</v>
      </c>
    </row>
    <row r="370" customFormat="false" ht="12.8" hidden="false" customHeight="false" outlineLevel="0" collapsed="false">
      <c r="C370" s="0"/>
      <c r="F370" s="14" t="n">
        <f aca="false">calc!$U$370</f>
        <v>23.4361669019446</v>
      </c>
      <c r="H370" s="17" t="n">
        <f aca="false">calc!$AD$370</f>
        <v>0.983335267621833</v>
      </c>
    </row>
    <row r="371" customFormat="false" ht="12.8" hidden="false" customHeight="false" outlineLevel="0" collapsed="false">
      <c r="C371" s="0"/>
      <c r="H371" s="17" t="n">
        <f aca="false">calc!$AD$371</f>
        <v>1.01671554434579</v>
      </c>
    </row>
    <row r="372" customFormat="false" ht="12.8" hidden="false" customHeight="false" outlineLevel="0" collapsed="false">
      <c r="C372" s="0"/>
      <c r="H372" s="17" t="n">
        <f aca="false">calc!$AD$372</f>
        <v>0.0168290723856644</v>
      </c>
    </row>
    <row r="373" customFormat="false" ht="12.8" hidden="false" customHeight="false" outlineLevel="0" collapsed="false">
      <c r="C373" s="0"/>
    </row>
    <row r="374" customFormat="false" ht="12.8" hidden="false" customHeight="false" outlineLevel="0" collapsed="false">
      <c r="C374" s="0"/>
    </row>
    <row r="375" customFormat="false" ht="12.8" hidden="false" customHeight="false" outlineLevel="0" collapsed="false">
      <c r="C375" s="0"/>
    </row>
    <row r="376" customFormat="false" ht="12.8" hidden="false" customHeight="false" outlineLevel="0" collapsed="false">
      <c r="C376" s="0"/>
    </row>
    <row r="377" customFormat="false" ht="12.8" hidden="false" customHeight="false" outlineLevel="0" collapsed="false">
      <c r="C377" s="0"/>
    </row>
    <row r="378" customFormat="false" ht="12.8" hidden="false" customHeight="false" outlineLevel="0" collapsed="false">
      <c r="C378" s="0"/>
    </row>
    <row r="379" customFormat="false" ht="12.8" hidden="false" customHeight="false" outlineLevel="0" collapsed="false">
      <c r="C379" s="0"/>
    </row>
    <row r="380" customFormat="false" ht="12.8" hidden="false" customHeight="false" outlineLevel="0" collapsed="false">
      <c r="C380" s="0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1.53515625" defaultRowHeight="12.8" zeroHeight="false" outlineLevelRow="0" outlineLevelCol="0"/>
  <cols>
    <col collapsed="false" customWidth="true" hidden="false" outlineLevel="0" max="3" min="3" style="9" width="6.31"/>
    <col collapsed="false" customWidth="true" hidden="false" outlineLevel="0" max="4" min="4" style="0" width="6.31"/>
    <col collapsed="false" customWidth="true" hidden="false" outlineLevel="0" max="5" min="5" style="0" width="7.05"/>
    <col collapsed="false" customWidth="true" hidden="false" outlineLevel="0" max="6" min="6" style="48" width="9.84"/>
    <col collapsed="false" customWidth="false" hidden="false" outlineLevel="0" max="7" min="7" style="49" width="11.52"/>
    <col collapsed="false" customWidth="true" hidden="false" outlineLevel="0" max="9" min="8" style="50" width="6.31"/>
  </cols>
  <sheetData>
    <row r="1" customFormat="false" ht="12.8" hidden="false" customHeight="false" outlineLevel="0" collapsed="false">
      <c r="A1" s="2" t="str">
        <f aca="false">calc!$C$1</f>
        <v>UT</v>
      </c>
      <c r="B1" s="1" t="str">
        <f aca="false">'declin  dist'!$B$1</f>
        <v>Year</v>
      </c>
      <c r="C1" s="51" t="str">
        <f aca="false">'declin  dist'!$C$1</f>
        <v>Date</v>
      </c>
      <c r="D1" s="51" t="str">
        <f aca="false">'declin  dist'!$D$1</f>
        <v>Month</v>
      </c>
      <c r="E1" s="2" t="str">
        <f aca="false">calc!$K$1</f>
        <v>Day</v>
      </c>
      <c r="F1" s="13" t="str">
        <f aca="false">calc!$P$1</f>
        <v>L</v>
      </c>
      <c r="G1" s="49" t="s">
        <v>46</v>
      </c>
      <c r="J1" s="2" t="s">
        <v>30</v>
      </c>
    </row>
    <row r="2" customFormat="false" ht="12.8" hidden="false" customHeight="false" outlineLevel="0" collapsed="false">
      <c r="A2" s="4" t="n">
        <f aca="false">calc!$C$2</f>
        <v>15</v>
      </c>
      <c r="B2" s="52" t="n">
        <f aca="false">'declin  dist'!$B$2</f>
        <v>2022</v>
      </c>
      <c r="C2" s="28" t="n">
        <f aca="false">'declin  dist'!$C$2</f>
        <v>1</v>
      </c>
      <c r="D2" s="28" t="n">
        <f aca="false">'declin  dist'!$D$2</f>
        <v>1</v>
      </c>
      <c r="E2" s="7" t="n">
        <v>1</v>
      </c>
      <c r="F2" s="53" t="n">
        <f aca="false">calc!$P$2</f>
        <v>281.181475745181</v>
      </c>
      <c r="G2" s="54" t="s">
        <v>48</v>
      </c>
      <c r="H2" s="50" t="n">
        <f aca="false">COS(F2*PI()/180)</f>
        <v>0.193917189210088</v>
      </c>
      <c r="I2" s="50" t="n">
        <f aca="false">SIN(F2*PI()/180)</f>
        <v>-0.981017901839135</v>
      </c>
    </row>
    <row r="3" customFormat="false" ht="12.8" hidden="false" customHeight="false" outlineLevel="0" collapsed="false">
      <c r="C3" s="28" t="n">
        <f aca="false">'declin  dist'!$C$3</f>
        <v>2</v>
      </c>
      <c r="D3" s="28" t="n">
        <f aca="false">'declin  dist'!$D$3</f>
        <v>1</v>
      </c>
      <c r="E3" s="7" t="n">
        <v>2</v>
      </c>
      <c r="F3" s="53" t="n">
        <f aca="false">calc!$P$3</f>
        <v>282.200727901766</v>
      </c>
      <c r="G3" s="54"/>
      <c r="J3" s="55" t="n">
        <f aca="false">F3-F2</f>
        <v>1.01925215658525</v>
      </c>
    </row>
    <row r="4" customFormat="false" ht="12.8" hidden="false" customHeight="false" outlineLevel="0" collapsed="false">
      <c r="B4" s="2" t="s">
        <v>37</v>
      </c>
      <c r="C4" s="28" t="n">
        <f aca="false">'declin  dist'!$C$4</f>
        <v>3</v>
      </c>
      <c r="D4" s="28" t="n">
        <f aca="false">'declin  dist'!$D$4</f>
        <v>1</v>
      </c>
      <c r="E4" s="7" t="n">
        <v>3</v>
      </c>
      <c r="F4" s="53" t="n">
        <f aca="false">calc!$P$4</f>
        <v>283.219991641506</v>
      </c>
      <c r="G4" s="54"/>
      <c r="J4" s="55" t="n">
        <f aca="false">F4-F3</f>
        <v>1.01926373974004</v>
      </c>
    </row>
    <row r="5" customFormat="false" ht="12.8" hidden="false" customHeight="false" outlineLevel="0" collapsed="false">
      <c r="B5" s="2" t="s">
        <v>38</v>
      </c>
      <c r="C5" s="28" t="n">
        <f aca="false">'declin  dist'!$C$5</f>
        <v>4</v>
      </c>
      <c r="D5" s="28" t="n">
        <f aca="false">'declin  dist'!$D$5</f>
        <v>1</v>
      </c>
      <c r="E5" s="7" t="n">
        <v>4</v>
      </c>
      <c r="F5" s="53" t="n">
        <f aca="false">calc!$P$5</f>
        <v>284.239256372202</v>
      </c>
      <c r="G5" s="54"/>
      <c r="J5" s="55" t="n">
        <f aca="false">F5-F4</f>
        <v>1.01926473069562</v>
      </c>
    </row>
    <row r="6" customFormat="false" ht="12.8" hidden="false" customHeight="false" outlineLevel="0" collapsed="false">
      <c r="B6" s="2" t="s">
        <v>39</v>
      </c>
      <c r="C6" s="28" t="n">
        <f aca="false">'declin  dist'!$C$6</f>
        <v>5</v>
      </c>
      <c r="D6" s="28" t="n">
        <f aca="false">'declin  dist'!$D$6</f>
        <v>1</v>
      </c>
      <c r="E6" s="7" t="n">
        <v>5</v>
      </c>
      <c r="F6" s="53" t="n">
        <f aca="false">calc!$P$6</f>
        <v>285.258511501281</v>
      </c>
      <c r="G6" s="54"/>
      <c r="J6" s="55" t="n">
        <f aca="false">F6-F5</f>
        <v>1.01925512907974</v>
      </c>
    </row>
    <row r="7" customFormat="false" ht="12.8" hidden="false" customHeight="false" outlineLevel="0" collapsed="false">
      <c r="C7" s="28" t="n">
        <f aca="false">'declin  dist'!$C$7</f>
        <v>6</v>
      </c>
      <c r="D7" s="28" t="n">
        <f aca="false">'declin  dist'!$D$7</f>
        <v>1</v>
      </c>
      <c r="E7" s="7" t="n">
        <v>6</v>
      </c>
      <c r="F7" s="53" t="n">
        <f aca="false">calc!$P$7</f>
        <v>286.277746439763</v>
      </c>
      <c r="G7" s="54"/>
      <c r="H7" s="50" t="n">
        <f aca="false">COS(F7*PI()/180)</f>
        <v>0.280293901404088</v>
      </c>
      <c r="I7" s="50" t="n">
        <f aca="false">SIN(F7*PI()/180)</f>
        <v>-0.959914229937068</v>
      </c>
      <c r="J7" s="55" t="n">
        <f aca="false">F7-F6</f>
        <v>1.01923493848204</v>
      </c>
    </row>
    <row r="8" customFormat="false" ht="12.8" hidden="false" customHeight="false" outlineLevel="0" collapsed="false">
      <c r="C8" s="28" t="n">
        <f aca="false">'declin  dist'!$C$8</f>
        <v>7</v>
      </c>
      <c r="D8" s="28" t="n">
        <f aca="false">'declin  dist'!$D$8</f>
        <v>1</v>
      </c>
      <c r="E8" s="7" t="n">
        <v>7</v>
      </c>
      <c r="F8" s="53" t="n">
        <f aca="false">calc!$P$8</f>
        <v>287.296950606192</v>
      </c>
      <c r="G8" s="54"/>
      <c r="J8" s="55" t="n">
        <f aca="false">F8-F7</f>
        <v>1.01920416642912</v>
      </c>
    </row>
    <row r="9" customFormat="false" ht="12.8" hidden="false" customHeight="false" outlineLevel="0" collapsed="false">
      <c r="C9" s="28" t="n">
        <f aca="false">'declin  dist'!$C$9</f>
        <v>8</v>
      </c>
      <c r="D9" s="28" t="n">
        <f aca="false">'declin  dist'!$D$9</f>
        <v>1</v>
      </c>
      <c r="E9" s="7" t="n">
        <v>8</v>
      </c>
      <c r="F9" s="53" t="n">
        <f aca="false">calc!$P$9</f>
        <v>288.316113430586</v>
      </c>
      <c r="G9" s="54"/>
      <c r="J9" s="55" t="n">
        <f aca="false">F9-F8</f>
        <v>1.01916282439328</v>
      </c>
    </row>
    <row r="10" customFormat="false" ht="12.8" hidden="false" customHeight="false" outlineLevel="0" collapsed="false">
      <c r="C10" s="28" t="n">
        <f aca="false">'declin  dist'!$C$10</f>
        <v>9</v>
      </c>
      <c r="D10" s="28" t="n">
        <f aca="false">'declin  dist'!$D$10</f>
        <v>1</v>
      </c>
      <c r="E10" s="7" t="n">
        <v>9</v>
      </c>
      <c r="F10" s="53" t="n">
        <f aca="false">calc!$P$10</f>
        <v>289.335224358372</v>
      </c>
      <c r="G10" s="54"/>
      <c r="J10" s="55" t="n">
        <f aca="false">F10-F9</f>
        <v>1.01911092778613</v>
      </c>
    </row>
    <row r="11" customFormat="false" ht="12.8" hidden="false" customHeight="false" outlineLevel="0" collapsed="false">
      <c r="C11" s="28" t="n">
        <f aca="false">'declin  dist'!$C$11</f>
        <v>10</v>
      </c>
      <c r="D11" s="28" t="n">
        <f aca="false">'declin  dist'!$D$11</f>
        <v>1</v>
      </c>
      <c r="E11" s="7" t="n">
        <v>10</v>
      </c>
      <c r="F11" s="53" t="n">
        <f aca="false">calc!$P$11</f>
        <v>290.354272854325</v>
      </c>
      <c r="G11" s="54"/>
      <c r="J11" s="55" t="n">
        <f aca="false">F11-F10</f>
        <v>1.01904849595314</v>
      </c>
    </row>
    <row r="12" customFormat="false" ht="12.8" hidden="false" customHeight="false" outlineLevel="0" collapsed="false">
      <c r="C12" s="28" t="n">
        <f aca="false">'declin  dist'!$C$12</f>
        <v>11</v>
      </c>
      <c r="D12" s="28" t="n">
        <f aca="false">'declin  dist'!$D$12</f>
        <v>1</v>
      </c>
      <c r="E12" s="7" t="n">
        <v>11</v>
      </c>
      <c r="F12" s="53" t="n">
        <f aca="false">calc!$P$12</f>
        <v>291.373248406471</v>
      </c>
      <c r="G12" s="54"/>
      <c r="H12" s="50" t="n">
        <f aca="false">COS(F12*PI()/180)</f>
        <v>0.364442031467934</v>
      </c>
      <c r="I12" s="50" t="n">
        <f aca="false">SIN(F12*PI()/180)</f>
        <v>-0.93122607657836</v>
      </c>
      <c r="J12" s="55" t="n">
        <f aca="false">F12-F11</f>
        <v>1.01897555214578</v>
      </c>
    </row>
    <row r="13" customFormat="false" ht="12.8" hidden="false" customHeight="false" outlineLevel="0" collapsed="false">
      <c r="C13" s="28" t="n">
        <f aca="false">'declin  dist'!$C$13</f>
        <v>12</v>
      </c>
      <c r="D13" s="28" t="n">
        <f aca="false">'declin  dist'!$D$13</f>
        <v>1</v>
      </c>
      <c r="E13" s="7" t="n">
        <v>12</v>
      </c>
      <c r="F13" s="53" t="n">
        <f aca="false">calc!$P$13</f>
        <v>292.392140529998</v>
      </c>
      <c r="G13" s="54"/>
      <c r="J13" s="55" t="n">
        <f aca="false">F13-F12</f>
        <v>1.01889212352751</v>
      </c>
    </row>
    <row r="14" customFormat="false" ht="12.8" hidden="false" customHeight="false" outlineLevel="0" collapsed="false">
      <c r="C14" s="28" t="n">
        <f aca="false">'declin  dist'!$C$14</f>
        <v>13</v>
      </c>
      <c r="D14" s="28" t="n">
        <f aca="false">'declin  dist'!$D$14</f>
        <v>1</v>
      </c>
      <c r="E14" s="7" t="n">
        <v>13</v>
      </c>
      <c r="F14" s="53" t="n">
        <f aca="false">calc!$P$14</f>
        <v>293.410938771146</v>
      </c>
      <c r="G14" s="54"/>
      <c r="J14" s="55" t="n">
        <f aca="false">F14-F13</f>
        <v>1.01879824114758</v>
      </c>
    </row>
    <row r="15" customFormat="false" ht="12.8" hidden="false" customHeight="false" outlineLevel="0" collapsed="false">
      <c r="C15" s="28" t="n">
        <f aca="false">'declin  dist'!$C$15</f>
        <v>14</v>
      </c>
      <c r="D15" s="28" t="n">
        <f aca="false">'declin  dist'!$D$15</f>
        <v>1</v>
      </c>
      <c r="E15" s="7" t="n">
        <v>14</v>
      </c>
      <c r="F15" s="53" t="n">
        <f aca="false">calc!$P$15</f>
        <v>294.429632711076</v>
      </c>
      <c r="G15" s="54"/>
      <c r="J15" s="55" t="n">
        <f aca="false">F15-F14</f>
        <v>1.01869393992996</v>
      </c>
    </row>
    <row r="16" customFormat="false" ht="12.8" hidden="false" customHeight="false" outlineLevel="0" collapsed="false">
      <c r="C16" s="28" t="n">
        <f aca="false">'declin  dist'!$C$16</f>
        <v>15</v>
      </c>
      <c r="D16" s="28" t="n">
        <f aca="false">'declin  dist'!$D$16</f>
        <v>1</v>
      </c>
      <c r="E16" s="7" t="n">
        <v>15</v>
      </c>
      <c r="F16" s="53" t="n">
        <f aca="false">calc!$P$16</f>
        <v>295.448211969712</v>
      </c>
      <c r="G16" s="54"/>
      <c r="J16" s="55" t="n">
        <f aca="false">F16-F15</f>
        <v>1.01857925863612</v>
      </c>
    </row>
    <row r="17" customFormat="false" ht="12.8" hidden="false" customHeight="false" outlineLevel="0" collapsed="false">
      <c r="C17" s="28" t="n">
        <f aca="false">'declin  dist'!$C$17</f>
        <v>16</v>
      </c>
      <c r="D17" s="28" t="n">
        <f aca="false">'declin  dist'!$D$17</f>
        <v>1</v>
      </c>
      <c r="E17" s="7" t="n">
        <v>16</v>
      </c>
      <c r="F17" s="53" t="n">
        <f aca="false">calc!$P$17</f>
        <v>296.466666209587</v>
      </c>
      <c r="G17" s="54"/>
      <c r="H17" s="50" t="n">
        <f aca="false">COS(F17*PI()/180)</f>
        <v>0.445677078780185</v>
      </c>
      <c r="I17" s="50" t="n">
        <f aca="false">SIN(F17*PI()/180)</f>
        <v>-0.895193801056487</v>
      </c>
      <c r="J17" s="55" t="n">
        <f aca="false">F17-F16</f>
        <v>1.01845423987476</v>
      </c>
    </row>
    <row r="18" customFormat="false" ht="12.8" hidden="false" customHeight="false" outlineLevel="0" collapsed="false">
      <c r="C18" s="28" t="n">
        <f aca="false">'declin  dist'!$C$18</f>
        <v>17</v>
      </c>
      <c r="D18" s="28" t="n">
        <f aca="false">'declin  dist'!$D$18</f>
        <v>1</v>
      </c>
      <c r="E18" s="7" t="n">
        <v>17</v>
      </c>
      <c r="F18" s="53" t="n">
        <f aca="false">calc!$P$18</f>
        <v>297.484985139628</v>
      </c>
      <c r="G18" s="54"/>
      <c r="J18" s="55" t="n">
        <f aca="false">F18-F17</f>
        <v>1.01831893004163</v>
      </c>
    </row>
    <row r="19" customFormat="false" ht="12.8" hidden="false" customHeight="false" outlineLevel="0" collapsed="false">
      <c r="C19" s="28" t="n">
        <f aca="false">'declin  dist'!$C$19</f>
        <v>18</v>
      </c>
      <c r="D19" s="28" t="n">
        <f aca="false">'declin  dist'!$D$19</f>
        <v>1</v>
      </c>
      <c r="E19" s="7" t="n">
        <v>18</v>
      </c>
      <c r="F19" s="53" t="n">
        <f aca="false">calc!$P$19</f>
        <v>298.503158518954</v>
      </c>
      <c r="G19" s="54"/>
      <c r="J19" s="55" t="n">
        <f aca="false">F19-F18</f>
        <v>1.01817337932533</v>
      </c>
    </row>
    <row r="20" customFormat="false" ht="12.8" hidden="false" customHeight="false" outlineLevel="0" collapsed="false">
      <c r="C20" s="28" t="n">
        <f aca="false">'declin  dist'!$C$20</f>
        <v>19</v>
      </c>
      <c r="D20" s="28" t="n">
        <f aca="false">'declin  dist'!$D$20</f>
        <v>1</v>
      </c>
      <c r="E20" s="7" t="n">
        <v>19</v>
      </c>
      <c r="F20" s="53" t="n">
        <f aca="false">calc!$P$20</f>
        <v>299.521176160606</v>
      </c>
      <c r="G20" s="54"/>
      <c r="J20" s="55" t="n">
        <f aca="false">F20-F19</f>
        <v>1.01801764165259</v>
      </c>
    </row>
    <row r="21" customFormat="false" ht="12.8" hidden="false" customHeight="false" outlineLevel="0" collapsed="false">
      <c r="C21" s="28" t="n">
        <f aca="false">'declin  dist'!$C$21</f>
        <v>20</v>
      </c>
      <c r="D21" s="28" t="n">
        <f aca="false">'declin  dist'!$D$21</f>
        <v>1</v>
      </c>
      <c r="E21" s="7" t="n">
        <v>20</v>
      </c>
      <c r="F21" s="53" t="n">
        <f aca="false">calc!$P$21</f>
        <v>300.539027935275</v>
      </c>
      <c r="G21" s="54"/>
      <c r="J21" s="55" t="n">
        <f aca="false">F21-F20</f>
        <v>1.01785177466866</v>
      </c>
    </row>
    <row r="22" customFormat="false" ht="12.8" hidden="false" customHeight="false" outlineLevel="0" collapsed="false">
      <c r="C22" s="28" t="n">
        <f aca="false">'declin  dist'!$C$22</f>
        <v>21</v>
      </c>
      <c r="D22" s="28" t="n">
        <f aca="false">'declin  dist'!$D$22</f>
        <v>1</v>
      </c>
      <c r="E22" s="7" t="n">
        <v>21</v>
      </c>
      <c r="F22" s="53" t="n">
        <f aca="false">calc!$P$22</f>
        <v>301.556703774991</v>
      </c>
      <c r="G22" s="54"/>
      <c r="H22" s="50" t="n">
        <f aca="false">COS(F22*PI()/180)</f>
        <v>0.523342139020885</v>
      </c>
      <c r="I22" s="50" t="n">
        <f aca="false">SIN(F22*PI()/180)</f>
        <v>-0.852122646996924</v>
      </c>
      <c r="J22" s="55" t="n">
        <f aca="false">F22-F21</f>
        <v>1.01767583971559</v>
      </c>
    </row>
    <row r="23" customFormat="false" ht="12.8" hidden="false" customHeight="false" outlineLevel="0" collapsed="false">
      <c r="C23" s="28" t="n">
        <f aca="false">'declin  dist'!$C$23</f>
        <v>22</v>
      </c>
      <c r="D23" s="28" t="n">
        <f aca="false">'declin  dist'!$D$23</f>
        <v>1</v>
      </c>
      <c r="E23" s="7" t="n">
        <v>22</v>
      </c>
      <c r="F23" s="53" t="n">
        <f aca="false">calc!$P$23</f>
        <v>302.574193676765</v>
      </c>
      <c r="G23" s="54"/>
      <c r="J23" s="55" t="n">
        <f aca="false">F23-F22</f>
        <v>1.01748990177458</v>
      </c>
    </row>
    <row r="24" customFormat="false" ht="12.8" hidden="false" customHeight="false" outlineLevel="0" collapsed="false">
      <c r="C24" s="28" t="n">
        <f aca="false">'declin  dist'!$C$24</f>
        <v>23</v>
      </c>
      <c r="D24" s="28" t="n">
        <f aca="false">'declin  dist'!$D$24</f>
        <v>1</v>
      </c>
      <c r="E24" s="7" t="n">
        <v>23</v>
      </c>
      <c r="F24" s="53" t="n">
        <f aca="false">calc!$P$24</f>
        <v>303.591487706213</v>
      </c>
      <c r="G24" s="54"/>
      <c r="J24" s="55" t="n">
        <f aca="false">F24-F23</f>
        <v>1.01729402944829</v>
      </c>
    </row>
    <row r="25" customFormat="false" ht="12.8" hidden="false" customHeight="false" outlineLevel="0" collapsed="false">
      <c r="C25" s="28" t="n">
        <f aca="false">'declin  dist'!$C$25</f>
        <v>24</v>
      </c>
      <c r="D25" s="28" t="n">
        <f aca="false">'declin  dist'!$D$25</f>
        <v>1</v>
      </c>
      <c r="E25" s="7" t="n">
        <v>24</v>
      </c>
      <c r="F25" s="53" t="n">
        <f aca="false">calc!$P$25</f>
        <v>304.608576001127</v>
      </c>
      <c r="G25" s="54"/>
      <c r="J25" s="55" t="n">
        <f aca="false">F25-F24</f>
        <v>1.017088294914</v>
      </c>
    </row>
    <row r="26" customFormat="false" ht="12.8" hidden="false" customHeight="false" outlineLevel="0" collapsed="false">
      <c r="C26" s="28" t="n">
        <f aca="false">'declin  dist'!$C$26</f>
        <v>25</v>
      </c>
      <c r="D26" s="28" t="n">
        <f aca="false">'declin  dist'!$D$26</f>
        <v>1</v>
      </c>
      <c r="E26" s="7" t="n">
        <v>25</v>
      </c>
      <c r="F26" s="53" t="n">
        <f aca="false">calc!$P$26</f>
        <v>305.625448775014</v>
      </c>
      <c r="G26" s="54"/>
      <c r="J26" s="55" t="n">
        <f aca="false">F26-F25</f>
        <v>1.01687277388675</v>
      </c>
    </row>
    <row r="27" customFormat="false" ht="12.8" hidden="false" customHeight="false" outlineLevel="0" collapsed="false">
      <c r="C27" s="28" t="n">
        <f aca="false">'declin  dist'!$C$27</f>
        <v>26</v>
      </c>
      <c r="D27" s="28" t="n">
        <f aca="false">'declin  dist'!$D$27</f>
        <v>1</v>
      </c>
      <c r="E27" s="7" t="n">
        <v>26</v>
      </c>
      <c r="F27" s="53" t="n">
        <f aca="false">calc!$P$27</f>
        <v>306.642096320582</v>
      </c>
      <c r="G27" s="54"/>
      <c r="H27" s="50" t="n">
        <f aca="false">COS(F27*PI()/180)</f>
        <v>0.596814559559084</v>
      </c>
      <c r="I27" s="50" t="n">
        <f aca="false">SIN(F27*PI()/180)</f>
        <v>-0.802379200564357</v>
      </c>
      <c r="J27" s="55" t="n">
        <f aca="false">F27-F26</f>
        <v>1.01664754556765</v>
      </c>
    </row>
    <row r="28" customFormat="false" ht="12.8" hidden="false" customHeight="false" outlineLevel="0" collapsed="false">
      <c r="C28" s="28" t="n">
        <f aca="false">'declin  dist'!$C$28</f>
        <v>27</v>
      </c>
      <c r="D28" s="28" t="n">
        <f aca="false">'declin  dist'!$D$28</f>
        <v>1</v>
      </c>
      <c r="E28" s="7" t="n">
        <v>27</v>
      </c>
      <c r="F28" s="53" t="n">
        <f aca="false">calc!$P$28</f>
        <v>307.658509013204</v>
      </c>
      <c r="G28" s="54"/>
      <c r="J28" s="55" t="n">
        <f aca="false">F28-F27</f>
        <v>1.01641269262211</v>
      </c>
    </row>
    <row r="29" customFormat="false" ht="12.8" hidden="false" customHeight="false" outlineLevel="0" collapsed="false">
      <c r="C29" s="28" t="n">
        <f aca="false">'declin  dist'!$C$29</f>
        <v>28</v>
      </c>
      <c r="D29" s="28" t="n">
        <f aca="false">'declin  dist'!$D$29</f>
        <v>1</v>
      </c>
      <c r="E29" s="7" t="n">
        <v>28</v>
      </c>
      <c r="F29" s="53" t="n">
        <f aca="false">calc!$P$29</f>
        <v>308.674677314304</v>
      </c>
      <c r="G29" s="54"/>
      <c r="J29" s="55" t="n">
        <f aca="false">F29-F28</f>
        <v>1.01616830110044</v>
      </c>
    </row>
    <row r="30" customFormat="false" ht="12.8" hidden="false" customHeight="false" outlineLevel="0" collapsed="false">
      <c r="C30" s="28" t="n">
        <f aca="false">'declin  dist'!$C$30</f>
        <v>29</v>
      </c>
      <c r="D30" s="28" t="n">
        <f aca="false">'declin  dist'!$D$30</f>
        <v>1</v>
      </c>
      <c r="E30" s="7" t="n">
        <v>29</v>
      </c>
      <c r="F30" s="53" t="n">
        <f aca="false">calc!$P$30</f>
        <v>309.690591774725</v>
      </c>
      <c r="G30" s="54"/>
      <c r="J30" s="55" t="n">
        <f aca="false">F30-F29</f>
        <v>1.01591446042045</v>
      </c>
    </row>
    <row r="31" customFormat="false" ht="12.8" hidden="false" customHeight="false" outlineLevel="0" collapsed="false">
      <c r="C31" s="28" t="n">
        <f aca="false">'declin  dist'!$C$31</f>
        <v>30</v>
      </c>
      <c r="D31" s="28" t="n">
        <f aca="false">'declin  dist'!$D$31</f>
        <v>1</v>
      </c>
      <c r="E31" s="7" t="n">
        <v>30</v>
      </c>
      <c r="F31" s="53" t="n">
        <f aca="false">calc!$P$31</f>
        <v>310.706243038035</v>
      </c>
      <c r="G31" s="54"/>
      <c r="J31" s="55" t="n">
        <f aca="false">F31-F30</f>
        <v>1.01565126331002</v>
      </c>
    </row>
    <row r="32" customFormat="false" ht="12.8" hidden="false" customHeight="false" outlineLevel="0" collapsed="false">
      <c r="C32" s="28" t="n">
        <f aca="false">'declin  dist'!$C$32</f>
        <v>31</v>
      </c>
      <c r="D32" s="28" t="n">
        <f aca="false">'declin  dist'!$D$32</f>
        <v>1</v>
      </c>
      <c r="E32" s="7" t="n">
        <v>31</v>
      </c>
      <c r="F32" s="53" t="n">
        <f aca="false">calc!$P$32</f>
        <v>311.721621843777</v>
      </c>
      <c r="G32" s="54"/>
      <c r="H32" s="50" t="n">
        <f aca="false">COS(F32*PI()/180)</f>
        <v>0.665512067896075</v>
      </c>
      <c r="I32" s="50" t="n">
        <f aca="false">SIN(F32*PI()/180)</f>
        <v>-0.746387089575302</v>
      </c>
      <c r="J32" s="55" t="n">
        <f aca="false">F32-F31</f>
        <v>1.01537880574216</v>
      </c>
    </row>
    <row r="33" customFormat="false" ht="12.8" hidden="false" customHeight="false" outlineLevel="0" collapsed="false">
      <c r="C33" s="28" t="n">
        <f aca="false">'declin  dist'!$C$33</f>
        <v>1</v>
      </c>
      <c r="D33" s="28" t="n">
        <f aca="false">'declin  dist'!$D$33</f>
        <v>2</v>
      </c>
      <c r="E33" s="7" t="n">
        <v>32</v>
      </c>
      <c r="F33" s="53" t="n">
        <f aca="false">calc!$P$33</f>
        <v>312.736719030677</v>
      </c>
      <c r="G33" s="54"/>
      <c r="J33" s="55" t="n">
        <f aca="false">F33-F32</f>
        <v>1.01509718690039</v>
      </c>
    </row>
    <row r="34" customFormat="false" ht="12.8" hidden="false" customHeight="false" outlineLevel="0" collapsed="false">
      <c r="C34" s="28" t="n">
        <f aca="false">'declin  dist'!$C$34</f>
        <v>2</v>
      </c>
      <c r="D34" s="28" t="n">
        <f aca="false">'declin  dist'!$D$34</f>
        <v>2</v>
      </c>
      <c r="E34" s="7" t="n">
        <v>33</v>
      </c>
      <c r="F34" s="53" t="n">
        <f aca="false">calc!$P$34</f>
        <v>313.751525539796</v>
      </c>
      <c r="G34" s="54"/>
      <c r="J34" s="55" t="n">
        <f aca="false">F34-F33</f>
        <v>1.01480650911833</v>
      </c>
    </row>
    <row r="35" customFormat="false" ht="12.8" hidden="false" customHeight="false" outlineLevel="0" collapsed="false">
      <c r="C35" s="28" t="n">
        <f aca="false">'declin  dist'!$C$35</f>
        <v>3</v>
      </c>
      <c r="D35" s="28" t="n">
        <f aca="false">'declin  dist'!$D$35</f>
        <v>2</v>
      </c>
      <c r="E35" s="7" t="n">
        <v>34</v>
      </c>
      <c r="F35" s="53" t="n">
        <f aca="false">calc!$P$35</f>
        <v>314.766032417615</v>
      </c>
      <c r="G35" s="54"/>
      <c r="J35" s="55" t="n">
        <f aca="false">F35-F34</f>
        <v>1.01450687781932</v>
      </c>
    </row>
    <row r="36" customFormat="false" ht="12.8" hidden="false" customHeight="false" outlineLevel="0" collapsed="false">
      <c r="C36" s="28" t="n">
        <f aca="false">'declin  dist'!$C$36</f>
        <v>4</v>
      </c>
      <c r="D36" s="28" t="n">
        <f aca="false">'declin  dist'!$D$36</f>
        <v>2</v>
      </c>
      <c r="E36" s="7" t="n">
        <v>35</v>
      </c>
      <c r="F36" s="53" t="n">
        <f aca="false">calc!$P$36</f>
        <v>315.780230819075</v>
      </c>
      <c r="G36" s="54"/>
      <c r="J36" s="55" t="n">
        <f aca="false">F36-F35</f>
        <v>1.01419840146036</v>
      </c>
    </row>
    <row r="37" customFormat="false" ht="12.8" hidden="false" customHeight="false" outlineLevel="0" collapsed="false">
      <c r="C37" s="28" t="n">
        <f aca="false">'declin  dist'!$C$37</f>
        <v>5</v>
      </c>
      <c r="D37" s="28" t="n">
        <f aca="false">'declin  dist'!$D$37</f>
        <v>2</v>
      </c>
      <c r="E37" s="7" t="n">
        <v>36</v>
      </c>
      <c r="F37" s="53" t="n">
        <f aca="false">calc!$P$37</f>
        <v>316.794112010572</v>
      </c>
      <c r="G37" s="54"/>
      <c r="H37" s="50" t="n">
        <f aca="false">COS(F37*PI()/180)</f>
        <v>0.728898276224664</v>
      </c>
      <c r="I37" s="50" t="n">
        <f aca="false">SIN(F37*PI()/180)</f>
        <v>-0.684622014630492</v>
      </c>
      <c r="J37" s="55" t="n">
        <f aca="false">F37-F36</f>
        <v>1.01388119149618</v>
      </c>
    </row>
    <row r="38" customFormat="false" ht="12.8" hidden="false" customHeight="false" outlineLevel="0" collapsed="false">
      <c r="C38" s="28" t="n">
        <f aca="false">'declin  dist'!$C$38</f>
        <v>6</v>
      </c>
      <c r="D38" s="28" t="n">
        <f aca="false">'declin  dist'!$D$38</f>
        <v>2</v>
      </c>
      <c r="E38" s="7" t="n">
        <v>37</v>
      </c>
      <c r="F38" s="53" t="n">
        <f aca="false">calc!$P$38</f>
        <v>317.807667372848</v>
      </c>
      <c r="G38" s="54"/>
      <c r="J38" s="55" t="n">
        <f aca="false">F38-F37</f>
        <v>1.01355536227652</v>
      </c>
    </row>
    <row r="39" customFormat="false" ht="12.8" hidden="false" customHeight="false" outlineLevel="0" collapsed="false">
      <c r="C39" s="28" t="n">
        <f aca="false">'declin  dist'!$C$39</f>
        <v>7</v>
      </c>
      <c r="D39" s="28" t="n">
        <f aca="false">'declin  dist'!$D$39</f>
        <v>2</v>
      </c>
      <c r="E39" s="7" t="n">
        <v>38</v>
      </c>
      <c r="F39" s="53" t="n">
        <f aca="false">calc!$P$39</f>
        <v>318.820888403873</v>
      </c>
      <c r="G39" s="54"/>
      <c r="J39" s="55" t="n">
        <f aca="false">F39-F38</f>
        <v>1.01322103102467</v>
      </c>
    </row>
    <row r="40" customFormat="false" ht="12.8" hidden="false" customHeight="false" outlineLevel="0" collapsed="false">
      <c r="C40" s="28" t="n">
        <f aca="false">'declin  dist'!$C$40</f>
        <v>8</v>
      </c>
      <c r="D40" s="28" t="n">
        <f aca="false">'declin  dist'!$D$40</f>
        <v>2</v>
      </c>
      <c r="E40" s="7" t="n">
        <v>39</v>
      </c>
      <c r="F40" s="53" t="n">
        <f aca="false">calc!$P$40</f>
        <v>319.833766721629</v>
      </c>
      <c r="G40" s="54"/>
      <c r="J40" s="55" t="n">
        <f aca="false">F40-F39</f>
        <v>1.0128783177567</v>
      </c>
    </row>
    <row r="41" customFormat="false" ht="12.8" hidden="false" customHeight="false" outlineLevel="0" collapsed="false">
      <c r="C41" s="28" t="n">
        <f aca="false">'declin  dist'!$C$41</f>
        <v>9</v>
      </c>
      <c r="D41" s="28" t="n">
        <f aca="false">'declin  dist'!$D$41</f>
        <v>2</v>
      </c>
      <c r="E41" s="7" t="n">
        <v>40</v>
      </c>
      <c r="F41" s="53" t="n">
        <f aca="false">calc!$P$41</f>
        <v>320.846294066852</v>
      </c>
      <c r="G41" s="54"/>
      <c r="J41" s="55" t="n">
        <f aca="false">F41-F40</f>
        <v>1.01252734522274</v>
      </c>
    </row>
    <row r="42" customFormat="false" ht="12.8" hidden="false" customHeight="false" outlineLevel="0" collapsed="false">
      <c r="C42" s="28" t="n">
        <f aca="false">'declin  dist'!$C$42</f>
        <v>10</v>
      </c>
      <c r="D42" s="28" t="n">
        <f aca="false">'declin  dist'!$D$42</f>
        <v>2</v>
      </c>
      <c r="E42" s="7" t="n">
        <v>41</v>
      </c>
      <c r="F42" s="53" t="n">
        <f aca="false">calc!$P$42</f>
        <v>321.858462305694</v>
      </c>
      <c r="G42" s="54"/>
      <c r="H42" s="50" t="n">
        <f aca="false">COS(F42*PI()/180)</f>
        <v>0.786487482993571</v>
      </c>
      <c r="I42" s="50" t="n">
        <f aca="false">SIN(F42*PI()/180)</f>
        <v>-0.61760621685216</v>
      </c>
      <c r="J42" s="55" t="n">
        <f aca="false">F42-F41</f>
        <v>1.0121682388413</v>
      </c>
    </row>
    <row r="43" customFormat="false" ht="12.8" hidden="false" customHeight="false" outlineLevel="0" collapsed="false">
      <c r="C43" s="28" t="n">
        <f aca="false">'declin  dist'!$C$43</f>
        <v>11</v>
      </c>
      <c r="D43" s="28" t="n">
        <f aca="false">'declin  dist'!$D$43</f>
        <v>2</v>
      </c>
      <c r="E43" s="7" t="n">
        <v>42</v>
      </c>
      <c r="F43" s="53" t="n">
        <f aca="false">calc!$P$43</f>
        <v>322.870263432333</v>
      </c>
      <c r="G43" s="54"/>
      <c r="J43" s="55" t="n">
        <f aca="false">F43-F42</f>
        <v>1.01180112663951</v>
      </c>
    </row>
    <row r="44" customFormat="false" ht="12.8" hidden="false" customHeight="false" outlineLevel="0" collapsed="false">
      <c r="C44" s="28" t="n">
        <f aca="false">'declin  dist'!$C$44</f>
        <v>12</v>
      </c>
      <c r="D44" s="28" t="n">
        <f aca="false">'declin  dist'!$D$44</f>
        <v>2</v>
      </c>
      <c r="E44" s="7" t="n">
        <v>43</v>
      </c>
      <c r="F44" s="53" t="n">
        <f aca="false">calc!$P$44</f>
        <v>323.881689571502</v>
      </c>
      <c r="G44" s="54"/>
      <c r="J44" s="55" t="n">
        <f aca="false">F44-F43</f>
        <v>1.01142613916863</v>
      </c>
    </row>
    <row r="45" customFormat="false" ht="12.8" hidden="false" customHeight="false" outlineLevel="0" collapsed="false">
      <c r="C45" s="28" t="n">
        <f aca="false">'declin  dist'!$C$45</f>
        <v>13</v>
      </c>
      <c r="D45" s="28" t="n">
        <f aca="false">'declin  dist'!$D$45</f>
        <v>2</v>
      </c>
      <c r="E45" s="7" t="n">
        <v>44</v>
      </c>
      <c r="F45" s="53" t="n">
        <f aca="false">calc!$P$45</f>
        <v>324.89273298097</v>
      </c>
      <c r="G45" s="54"/>
      <c r="J45" s="55" t="n">
        <f aca="false">F45-F44</f>
        <v>1.01104340946819</v>
      </c>
    </row>
    <row r="46" customFormat="false" ht="12.8" hidden="false" customHeight="false" outlineLevel="0" collapsed="false">
      <c r="C46" s="28" t="n">
        <f aca="false">'declin  dist'!$C$46</f>
        <v>14</v>
      </c>
      <c r="D46" s="28" t="n">
        <f aca="false">'declin  dist'!$D$46</f>
        <v>2</v>
      </c>
      <c r="E46" s="7" t="n">
        <v>45</v>
      </c>
      <c r="F46" s="53" t="n">
        <f aca="false">calc!$P$46</f>
        <v>325.903386053942</v>
      </c>
      <c r="G46" s="54"/>
      <c r="J46" s="55" t="n">
        <f aca="false">F46-F45</f>
        <v>1.01065307297233</v>
      </c>
    </row>
    <row r="47" customFormat="false" ht="12.8" hidden="false" customHeight="false" outlineLevel="0" collapsed="false">
      <c r="C47" s="28" t="n">
        <f aca="false">'declin  dist'!$C$47</f>
        <v>15</v>
      </c>
      <c r="D47" s="28" t="n">
        <f aca="false">'declin  dist'!$D$47</f>
        <v>2</v>
      </c>
      <c r="E47" s="7" t="n">
        <v>46</v>
      </c>
      <c r="F47" s="53" t="n">
        <f aca="false">calc!$P$47</f>
        <v>326.913641321388</v>
      </c>
      <c r="G47" s="54"/>
      <c r="H47" s="50" t="n">
        <f aca="false">COS(F47*PI()/180)</f>
        <v>0.837848712092696</v>
      </c>
      <c r="I47" s="50" t="n">
        <f aca="false">SIN(F47*PI()/180)</f>
        <v>-0.545902496463069</v>
      </c>
      <c r="J47" s="55" t="n">
        <f aca="false">F47-F46</f>
        <v>1.01025526744616</v>
      </c>
    </row>
    <row r="48" customFormat="false" ht="12.8" hidden="false" customHeight="false" outlineLevel="0" collapsed="false">
      <c r="C48" s="28" t="n">
        <f aca="false">'declin  dist'!$C$48</f>
        <v>16</v>
      </c>
      <c r="D48" s="28" t="n">
        <f aca="false">'declin  dist'!$D$48</f>
        <v>2</v>
      </c>
      <c r="E48" s="7" t="n">
        <v>47</v>
      </c>
      <c r="F48" s="53" t="n">
        <f aca="false">calc!$P$48</f>
        <v>327.923491454313</v>
      </c>
      <c r="G48" s="54"/>
      <c r="J48" s="55" t="n">
        <f aca="false">F48-F47</f>
        <v>1.00985013292484</v>
      </c>
    </row>
    <row r="49" customFormat="false" ht="12.8" hidden="false" customHeight="false" outlineLevel="0" collapsed="false">
      <c r="C49" s="28" t="n">
        <f aca="false">'declin  dist'!$C$49</f>
        <v>17</v>
      </c>
      <c r="D49" s="28" t="n">
        <f aca="false">'declin  dist'!$D$49</f>
        <v>2</v>
      </c>
      <c r="E49" s="7" t="n">
        <v>48</v>
      </c>
      <c r="F49" s="53" t="n">
        <f aca="false">calc!$P$49</f>
        <v>328.932929265949</v>
      </c>
      <c r="G49" s="54"/>
      <c r="J49" s="55" t="n">
        <f aca="false">F49-F48</f>
        <v>1.00943781163625</v>
      </c>
    </row>
    <row r="50" customFormat="false" ht="12.8" hidden="false" customHeight="false" outlineLevel="0" collapsed="false">
      <c r="C50" s="28" t="n">
        <f aca="false">'declin  dist'!$C$50</f>
        <v>18</v>
      </c>
      <c r="D50" s="28" t="n">
        <f aca="false">'declin  dist'!$D$50</f>
        <v>2</v>
      </c>
      <c r="E50" s="7" t="n">
        <v>49</v>
      </c>
      <c r="F50" s="53" t="n">
        <f aca="false">calc!$P$50</f>
        <v>329.941947713885</v>
      </c>
      <c r="G50" s="54"/>
      <c r="J50" s="55" t="n">
        <f aca="false">F50-F49</f>
        <v>1.00901844793583</v>
      </c>
    </row>
    <row r="51" customFormat="false" ht="12.8" hidden="false" customHeight="false" outlineLevel="0" collapsed="false">
      <c r="C51" s="28" t="n">
        <f aca="false">'declin  dist'!$C$51</f>
        <v>19</v>
      </c>
      <c r="D51" s="28" t="n">
        <f aca="false">'declin  dist'!$D$51</f>
        <v>2</v>
      </c>
      <c r="E51" s="7" t="n">
        <v>50</v>
      </c>
      <c r="F51" s="53" t="n">
        <f aca="false">calc!$P$51</f>
        <v>330.950539902102</v>
      </c>
      <c r="G51" s="54"/>
      <c r="J51" s="55" t="n">
        <f aca="false">F51-F50</f>
        <v>1.00859218821694</v>
      </c>
    </row>
    <row r="52" customFormat="false" ht="12.8" hidden="false" customHeight="false" outlineLevel="0" collapsed="false">
      <c r="C52" s="28" t="n">
        <f aca="false">'declin  dist'!$C$52</f>
        <v>20</v>
      </c>
      <c r="D52" s="28" t="n">
        <f aca="false">'declin  dist'!$D$52</f>
        <v>2</v>
      </c>
      <c r="E52" s="7" t="n">
        <v>51</v>
      </c>
      <c r="F52" s="53" t="n">
        <f aca="false">calc!$P$52</f>
        <v>331.95869908298</v>
      </c>
      <c r="G52" s="54"/>
      <c r="H52" s="50" t="n">
        <f aca="false">COS(F52*PI()/180)</f>
        <v>0.882608951029455</v>
      </c>
      <c r="I52" s="50" t="n">
        <f aca="false">SIN(F52*PI()/180)</f>
        <v>-0.470107902042378</v>
      </c>
      <c r="J52" s="55" t="n">
        <f aca="false">F52-F51</f>
        <v>1.00815918087795</v>
      </c>
    </row>
    <row r="53" customFormat="false" ht="12.8" hidden="false" customHeight="false" outlineLevel="0" collapsed="false">
      <c r="C53" s="28" t="n">
        <f aca="false">'declin  dist'!$C$53</f>
        <v>21</v>
      </c>
      <c r="D53" s="28" t="n">
        <f aca="false">'declin  dist'!$D$53</f>
        <v>2</v>
      </c>
      <c r="E53" s="7" t="n">
        <v>52</v>
      </c>
      <c r="F53" s="53" t="n">
        <f aca="false">calc!$P$53</f>
        <v>332.966418659187</v>
      </c>
      <c r="G53" s="54"/>
      <c r="J53" s="55" t="n">
        <f aca="false">F53-F52</f>
        <v>1.00771957620731</v>
      </c>
    </row>
    <row r="54" customFormat="false" ht="12.8" hidden="false" customHeight="false" outlineLevel="0" collapsed="false">
      <c r="C54" s="28" t="n">
        <f aca="false">'declin  dist'!$C$54</f>
        <v>22</v>
      </c>
      <c r="D54" s="28" t="n">
        <f aca="false">'declin  dist'!$D$54</f>
        <v>2</v>
      </c>
      <c r="E54" s="7" t="n">
        <v>53</v>
      </c>
      <c r="F54" s="53" t="n">
        <f aca="false">calc!$P$54</f>
        <v>333.973692185521</v>
      </c>
      <c r="G54" s="54"/>
      <c r="J54" s="55" t="n">
        <f aca="false">F54-F53</f>
        <v>1.00727352633402</v>
      </c>
    </row>
    <row r="55" customFormat="false" ht="12.8" hidden="false" customHeight="false" outlineLevel="0" collapsed="false">
      <c r="C55" s="28" t="n">
        <f aca="false">'declin  dist'!$C$55</f>
        <v>23</v>
      </c>
      <c r="D55" s="28" t="n">
        <f aca="false">'declin  dist'!$D$55</f>
        <v>2</v>
      </c>
      <c r="E55" s="7" t="n">
        <v>54</v>
      </c>
      <c r="F55" s="53" t="n">
        <f aca="false">calc!$P$55</f>
        <v>334.980513370673</v>
      </c>
      <c r="G55" s="54"/>
      <c r="J55" s="55" t="n">
        <f aca="false">F55-F54</f>
        <v>1.00682118515164</v>
      </c>
    </row>
    <row r="56" customFormat="false" ht="12.8" hidden="false" customHeight="false" outlineLevel="0" collapsed="false">
      <c r="C56" s="28" t="n">
        <f aca="false">'declin  dist'!$C$56</f>
        <v>24</v>
      </c>
      <c r="D56" s="28" t="n">
        <f aca="false">'declin  dist'!$D$56</f>
        <v>2</v>
      </c>
      <c r="E56" s="7" t="n">
        <v>55</v>
      </c>
      <c r="F56" s="53" t="n">
        <f aca="false">calc!$P$56</f>
        <v>335.986876078924</v>
      </c>
      <c r="G56" s="54"/>
      <c r="J56" s="55" t="n">
        <f aca="false">F56-F55</f>
        <v>1.00636270825061</v>
      </c>
    </row>
    <row r="57" customFormat="false" ht="12.8" hidden="false" customHeight="false" outlineLevel="0" collapsed="false">
      <c r="C57" s="28" t="n">
        <f aca="false">'declin  dist'!$C$57</f>
        <v>25</v>
      </c>
      <c r="D57" s="28" t="n">
        <f aca="false">'declin  dist'!$D$57</f>
        <v>2</v>
      </c>
      <c r="E57" s="7" t="n">
        <v>56</v>
      </c>
      <c r="F57" s="53" t="n">
        <f aca="false">calc!$P$57</f>
        <v>336.992774331752</v>
      </c>
      <c r="G57" s="54"/>
      <c r="H57" s="50" t="n">
        <f aca="false">COS(F57*PI()/180)</f>
        <v>0.92045557036517</v>
      </c>
      <c r="I57" s="50" t="n">
        <f aca="false">SIN(F57*PI()/180)</f>
        <v>-0.390847211815218</v>
      </c>
      <c r="J57" s="55" t="n">
        <f aca="false">F57-F56</f>
        <v>1.00589825282879</v>
      </c>
    </row>
    <row r="58" customFormat="false" ht="12.8" hidden="false" customHeight="false" outlineLevel="0" collapsed="false">
      <c r="C58" s="28" t="n">
        <f aca="false">'declin  dist'!$C$58</f>
        <v>26</v>
      </c>
      <c r="D58" s="28" t="n">
        <f aca="false">'declin  dist'!$D$58</f>
        <v>2</v>
      </c>
      <c r="E58" s="7" t="n">
        <v>57</v>
      </c>
      <c r="F58" s="53" t="n">
        <f aca="false">calc!$P$58</f>
        <v>337.998202309383</v>
      </c>
      <c r="G58" s="54"/>
      <c r="J58" s="55" t="n">
        <f aca="false">F58-F57</f>
        <v>1.00542797763035</v>
      </c>
    </row>
    <row r="59" customFormat="false" ht="12.8" hidden="false" customHeight="false" outlineLevel="0" collapsed="false">
      <c r="C59" s="28" t="n">
        <f aca="false">'declin  dist'!$C$59</f>
        <v>27</v>
      </c>
      <c r="D59" s="28" t="n">
        <f aca="false">'declin  dist'!$D$59</f>
        <v>2</v>
      </c>
      <c r="E59" s="7" t="n">
        <v>58</v>
      </c>
      <c r="F59" s="53" t="n">
        <f aca="false">calc!$P$59</f>
        <v>339.003154352256</v>
      </c>
      <c r="G59" s="54"/>
      <c r="J59" s="55" t="n">
        <f aca="false">F59-F58</f>
        <v>1.00495204287296</v>
      </c>
    </row>
    <row r="60" customFormat="false" ht="12.8" hidden="false" customHeight="false" outlineLevel="0" collapsed="false">
      <c r="C60" s="28" t="n">
        <f aca="false">'declin  dist'!$C$60</f>
        <v>28</v>
      </c>
      <c r="D60" s="28" t="n">
        <f aca="false">'declin  dist'!$D$60</f>
        <v>2</v>
      </c>
      <c r="E60" s="7" t="n">
        <v>59</v>
      </c>
      <c r="F60" s="53" t="n">
        <f aca="false">calc!$P$60</f>
        <v>340.007624962425</v>
      </c>
      <c r="G60" s="54"/>
      <c r="J60" s="55" t="n">
        <f aca="false">F60-F59</f>
        <v>1.00447061016871</v>
      </c>
    </row>
    <row r="61" customFormat="false" ht="12.8" hidden="false" customHeight="false" outlineLevel="0" collapsed="false">
      <c r="C61" s="28" t="n">
        <f aca="false">'declin  dist'!$C$61</f>
        <v>1</v>
      </c>
      <c r="D61" s="28" t="n">
        <f aca="false">'declin  dist'!$D$61</f>
        <v>3</v>
      </c>
      <c r="E61" s="7" t="n">
        <v>60</v>
      </c>
      <c r="F61" s="53" t="n">
        <f aca="false">calc!$P$61</f>
        <v>341.011608804886</v>
      </c>
      <c r="G61" s="49" t="str">
        <f aca="false">IF(AND(F61&gt;350,F62&lt;10),INT($A$2+24*(360-F61)/(360-F61+F62))&amp;"h "&amp;ROUND(60*MOD($A$2+24*(360-F61)/(360-F61+F62),1),0)&amp;"min","")</f>
        <v/>
      </c>
      <c r="J61" s="55" t="n">
        <f aca="false">F61-F60</f>
        <v>1.00398384246165</v>
      </c>
    </row>
    <row r="62" customFormat="false" ht="12.8" hidden="false" customHeight="false" outlineLevel="0" collapsed="false">
      <c r="C62" s="28" t="n">
        <f aca="false">'declin  dist'!$C$62</f>
        <v>2</v>
      </c>
      <c r="D62" s="28" t="n">
        <f aca="false">'declin  dist'!$D$62</f>
        <v>3</v>
      </c>
      <c r="E62" s="7" t="n">
        <v>61</v>
      </c>
      <c r="F62" s="53" t="n">
        <f aca="false">calc!$P$62</f>
        <v>342.015100708817</v>
      </c>
      <c r="G62" s="49" t="str">
        <f aca="false">IF(AND(F62&gt;350,F63&lt;10),INT($A$2+24*(360-F62)/(360-F62+F63))&amp;"h "&amp;ROUND(60*MOD($A$2+24*(360-F62)/(360-F62+F63),1),0)&amp;"min","")</f>
        <v/>
      </c>
      <c r="H62" s="50" t="n">
        <f aca="false">COS(F62*PI()/180)</f>
        <v>0.95113792688216</v>
      </c>
      <c r="I62" s="50" t="n">
        <f aca="false">SIN(F62*PI()/180)</f>
        <v>-0.308766325959142</v>
      </c>
      <c r="J62" s="55" t="n">
        <f aca="false">F62-F61</f>
        <v>1.00349190393075</v>
      </c>
    </row>
    <row r="63" customFormat="false" ht="12.8" hidden="false" customHeight="false" outlineLevel="0" collapsed="false">
      <c r="C63" s="28" t="n">
        <f aca="false">'declin  dist'!$C$63</f>
        <v>3</v>
      </c>
      <c r="D63" s="28" t="n">
        <f aca="false">'declin  dist'!$D$63</f>
        <v>3</v>
      </c>
      <c r="E63" s="7" t="n">
        <v>62</v>
      </c>
      <c r="F63" s="53" t="n">
        <f aca="false">calc!$P$63</f>
        <v>343.018095668759</v>
      </c>
      <c r="G63" s="49" t="str">
        <f aca="false">IF(AND(F63&gt;350,F64&lt;10),INT($A$2+24*(360-F63)/(360-F63+F64))&amp;"h "&amp;ROUND(60*MOD($A$2+24*(360-F63)/(360-F63+F64),1),0)&amp;"min","")</f>
        <v/>
      </c>
      <c r="J63" s="55" t="n">
        <f aca="false">F63-F62</f>
        <v>1.00299495994233</v>
      </c>
    </row>
    <row r="64" customFormat="false" ht="12.8" hidden="false" customHeight="false" outlineLevel="0" collapsed="false">
      <c r="C64" s="28" t="n">
        <f aca="false">'declin  dist'!$C$64</f>
        <v>4</v>
      </c>
      <c r="D64" s="28" t="n">
        <f aca="false">'declin  dist'!$D$64</f>
        <v>3</v>
      </c>
      <c r="E64" s="7" t="n">
        <v>63</v>
      </c>
      <c r="F64" s="53" t="n">
        <f aca="false">calc!$P$64</f>
        <v>344.020588845733</v>
      </c>
      <c r="G64" s="49" t="str">
        <f aca="false">IF(AND(F64&gt;350,F65&lt;10),INT($A$2+24*(360-F64)/(360-F64+F65))&amp;"h "&amp;ROUND(60*MOD($A$2+24*(360-F64)/(360-F64+F65),1),0)&amp;"min","")</f>
        <v/>
      </c>
      <c r="J64" s="55" t="n">
        <f aca="false">F64-F63</f>
        <v>1.00249317697376</v>
      </c>
    </row>
    <row r="65" customFormat="false" ht="12.8" hidden="false" customHeight="false" outlineLevel="0" collapsed="false">
      <c r="C65" s="28" t="n">
        <f aca="false">'declin  dist'!$C$65</f>
        <v>5</v>
      </c>
      <c r="D65" s="28" t="n">
        <f aca="false">'declin  dist'!$D$65</f>
        <v>3</v>
      </c>
      <c r="E65" s="7" t="n">
        <v>64</v>
      </c>
      <c r="F65" s="53" t="n">
        <f aca="false">calc!$P$65</f>
        <v>345.02257556825</v>
      </c>
      <c r="G65" s="49" t="str">
        <f aca="false">IF(AND(F65&gt;350,F66&lt;10),INT($A$2+24*(360-F65)/(360-F65+F66))&amp;"h "&amp;ROUND(60*MOD($A$2+24*(360-F65)/(360-F65+F66),1),0)&amp;"min","")</f>
        <v/>
      </c>
      <c r="J65" s="55" t="n">
        <f aca="false">F65-F64</f>
        <v>1.00198672251662</v>
      </c>
    </row>
    <row r="66" customFormat="false" ht="12.8" hidden="false" customHeight="false" outlineLevel="0" collapsed="false">
      <c r="C66" s="28" t="n">
        <f aca="false">'declin  dist'!$C$66</f>
        <v>6</v>
      </c>
      <c r="D66" s="28" t="n">
        <f aca="false">'declin  dist'!$D$66</f>
        <v>3</v>
      </c>
      <c r="E66" s="7" t="n">
        <v>65</v>
      </c>
      <c r="F66" s="53" t="n">
        <f aca="false">calc!$P$66</f>
        <v>346.024051333283</v>
      </c>
      <c r="G66" s="49" t="str">
        <f aca="false">IF(AND(F66&gt;350,F67&lt;10),INT($A$2+24*(360-F66)/(360-F66+F67))&amp;"h "&amp;ROUND(60*MOD($A$2+24*(360-F66)/(360-F66+F67),1),0)&amp;"min","")</f>
        <v/>
      </c>
      <c r="J66" s="55" t="n">
        <f aca="false">F66-F65</f>
        <v>1.00147576503383</v>
      </c>
    </row>
    <row r="67" customFormat="false" ht="12.8" hidden="false" customHeight="false" outlineLevel="0" collapsed="false">
      <c r="C67" s="28" t="n">
        <f aca="false">'declin  dist'!$C$67</f>
        <v>7</v>
      </c>
      <c r="D67" s="28" t="n">
        <f aca="false">'declin  dist'!$D$67</f>
        <v>3</v>
      </c>
      <c r="E67" s="7" t="n">
        <v>66</v>
      </c>
      <c r="F67" s="53" t="n">
        <f aca="false">calc!$P$67</f>
        <v>347.025011807162</v>
      </c>
      <c r="G67" s="49" t="str">
        <f aca="false">IF(AND(F67&gt;350,F68&lt;10),INT($A$2+24*(360-F67)/(360-F67+F68))&amp;"h "&amp;ROUND(60*MOD($A$2+24*(360-F67)/(360-F67+F68),1),0)&amp;"min","")</f>
        <v/>
      </c>
      <c r="H67" s="50" t="n">
        <f aca="false">COS(F67*PI()/180)</f>
        <v>0.974468171711716</v>
      </c>
      <c r="I67" s="50" t="n">
        <f aca="false">SIN(F67*PI()/180)</f>
        <v>-0.224525682987106</v>
      </c>
      <c r="J67" s="55" t="n">
        <f aca="false">F67-F66</f>
        <v>1.00096047387893</v>
      </c>
    </row>
    <row r="68" customFormat="false" ht="12.8" hidden="false" customHeight="false" outlineLevel="0" collapsed="false">
      <c r="C68" s="28" t="n">
        <f aca="false">'declin  dist'!$C$68</f>
        <v>8</v>
      </c>
      <c r="D68" s="28" t="n">
        <f aca="false">'declin  dist'!$D$68</f>
        <v>3</v>
      </c>
      <c r="E68" s="7" t="n">
        <v>67</v>
      </c>
      <c r="F68" s="53" t="n">
        <f aca="false">calc!$P$68</f>
        <v>348.025452826375</v>
      </c>
      <c r="G68" s="49" t="str">
        <f aca="false">IF(AND(F68&gt;350,F69&lt;10),INT($A$2+24*(360-F68)/(360-F68+F69))&amp;"h "&amp;ROUND(60*MOD($A$2+24*(360-F68)/(360-F68+F69),1),0)&amp;"min","")</f>
        <v/>
      </c>
      <c r="J68" s="55" t="n">
        <f aca="false">F68-F67</f>
        <v>1.00044101921225</v>
      </c>
    </row>
    <row r="69" customFormat="false" ht="12.8" hidden="false" customHeight="false" outlineLevel="0" collapsed="false">
      <c r="C69" s="28" t="n">
        <f aca="false">'declin  dist'!$C$69</f>
        <v>9</v>
      </c>
      <c r="D69" s="28" t="n">
        <f aca="false">'declin  dist'!$D$69</f>
        <v>3</v>
      </c>
      <c r="E69" s="7" t="n">
        <v>68</v>
      </c>
      <c r="F69" s="53" t="n">
        <f aca="false">calc!$P$69</f>
        <v>349.025370398313</v>
      </c>
      <c r="G69" s="49" t="str">
        <f aca="false">IF(AND(F69&gt;350,F70&lt;10),INT($A$2+24*(360-F69)/(360-F69+F70))&amp;"h "&amp;ROUND(60*MOD($A$2+24*(360-F69)/(360-F69+F70),1),0)&amp;"min","")</f>
        <v/>
      </c>
      <c r="J69" s="55" t="n">
        <f aca="false">F69-F68</f>
        <v>0.999917571938795</v>
      </c>
    </row>
    <row r="70" customFormat="false" ht="12.8" hidden="false" customHeight="false" outlineLevel="0" collapsed="false">
      <c r="C70" s="28" t="n">
        <f aca="false">'declin  dist'!$C$70</f>
        <v>10</v>
      </c>
      <c r="D70" s="28" t="n">
        <f aca="false">'declin  dist'!$D$70</f>
        <v>3</v>
      </c>
      <c r="E70" s="7" t="n">
        <v>69</v>
      </c>
      <c r="F70" s="53" t="n">
        <f aca="false">calc!$P$70</f>
        <v>350.02476070196</v>
      </c>
      <c r="G70" s="49" t="str">
        <f aca="false">IF(AND(F70&gt;350,F71&lt;10),INT($A$2+24*(360-F70)/(360-F70+F71))&amp;"h "&amp;ROUND(60*MOD($A$2+24*(360-F70)/(360-F70+F71),1),0)&amp;"min","")</f>
        <v/>
      </c>
      <c r="J70" s="55" t="n">
        <f aca="false">F70-F69</f>
        <v>0.999390303646976</v>
      </c>
    </row>
    <row r="71" customFormat="false" ht="12.8" hidden="false" customHeight="false" outlineLevel="0" collapsed="false">
      <c r="C71" s="28" t="n">
        <f aca="false">'declin  dist'!$C$71</f>
        <v>11</v>
      </c>
      <c r="D71" s="28" t="n">
        <f aca="false">'declin  dist'!$D$71</f>
        <v>3</v>
      </c>
      <c r="E71" s="7" t="n">
        <v>70</v>
      </c>
      <c r="F71" s="53" t="n">
        <f aca="false">calc!$P$71</f>
        <v>351.023620088484</v>
      </c>
      <c r="G71" s="49" t="str">
        <f aca="false">IF(AND(F71&gt;350,F72&lt;10),INT($A$2+24*(360-F71)/(360-F71+F72))&amp;"h "&amp;ROUND(60*MOD($A$2+24*(360-F71)/(360-F71+F72),1),0)&amp;"min","")</f>
        <v/>
      </c>
      <c r="J71" s="55" t="n">
        <f aca="false">F71-F70</f>
        <v>0.99885938652335</v>
      </c>
    </row>
    <row r="72" customFormat="false" ht="12.8" hidden="false" customHeight="false" outlineLevel="0" collapsed="false">
      <c r="C72" s="28" t="n">
        <f aca="false">'declin  dist'!$C$72</f>
        <v>12</v>
      </c>
      <c r="D72" s="28" t="n">
        <f aca="false">'declin  dist'!$D$72</f>
        <v>3</v>
      </c>
      <c r="E72" s="7" t="n">
        <v>71</v>
      </c>
      <c r="F72" s="53" t="n">
        <f aca="false">calc!$P$72</f>
        <v>352.021945081769</v>
      </c>
      <c r="G72" s="49" t="str">
        <f aca="false">IF(AND(F72&gt;350,F73&lt;10),INT($A$2+24*(360-F72)/(360-F72+F73))&amp;"h "&amp;ROUND(60*MOD($A$2+24*(360-F72)/(360-F72+F73),1),0)&amp;"min","")</f>
        <v/>
      </c>
      <c r="H72" s="50" t="n">
        <f aca="false">COS(F72*PI()/180)</f>
        <v>0.990321301340825</v>
      </c>
      <c r="I72" s="50" t="n">
        <f aca="false">SIN(F72*PI()/180)</f>
        <v>-0.138793804294772</v>
      </c>
      <c r="J72" s="55" t="n">
        <f aca="false">F72-F71</f>
        <v>0.998324993285678</v>
      </c>
    </row>
    <row r="73" customFormat="false" ht="12.8" hidden="false" customHeight="false" outlineLevel="0" collapsed="false">
      <c r="C73" s="28" t="n">
        <f aca="false">'declin  dist'!$C$73</f>
        <v>13</v>
      </c>
      <c r="D73" s="28" t="n">
        <f aca="false">'declin  dist'!$D$73</f>
        <v>3</v>
      </c>
      <c r="E73" s="7" t="n">
        <v>72</v>
      </c>
      <c r="F73" s="53" t="n">
        <f aca="false">calc!$P$73</f>
        <v>353.019732378894</v>
      </c>
      <c r="G73" s="49" t="str">
        <f aca="false">IF(AND(F73&gt;350,F74&lt;10),INT($A$2+24*(360-F73)/(360-F73+F74))&amp;"h "&amp;ROUND(60*MOD($A$2+24*(360-F73)/(360-F73+F74),1),0)&amp;"min","")</f>
        <v/>
      </c>
      <c r="J73" s="55" t="n">
        <f aca="false">F73-F72</f>
        <v>0.997787297124091</v>
      </c>
    </row>
    <row r="74" customFormat="false" ht="12.8" hidden="false" customHeight="false" outlineLevel="0" collapsed="false">
      <c r="C74" s="28" t="n">
        <f aca="false">'declin  dist'!$C$74</f>
        <v>14</v>
      </c>
      <c r="D74" s="28" t="n">
        <f aca="false">'declin  dist'!$D$74</f>
        <v>3</v>
      </c>
      <c r="E74" s="7" t="n">
        <v>73</v>
      </c>
      <c r="F74" s="53" t="n">
        <f aca="false">calc!$P$74</f>
        <v>354.016978850513</v>
      </c>
      <c r="G74" s="49" t="str">
        <f aca="false">IF(AND(F74&gt;350,F75&lt;10),INT($A$2+24*(360-F74)/(360-F74+F75))&amp;"h "&amp;ROUND(60*MOD($A$2+24*(360-F74)/(360-F74+F75),1),0)&amp;"min","")</f>
        <v/>
      </c>
      <c r="J74" s="55" t="n">
        <f aca="false">F74-F73</f>
        <v>0.997246471619008</v>
      </c>
    </row>
    <row r="75" customFormat="false" ht="12.8" hidden="false" customHeight="false" outlineLevel="0" collapsed="false">
      <c r="C75" s="28" t="n">
        <f aca="false">'declin  dist'!$C$75</f>
        <v>15</v>
      </c>
      <c r="D75" s="28" t="n">
        <f aca="false">'declin  dist'!$D$75</f>
        <v>3</v>
      </c>
      <c r="E75" s="7" t="n">
        <v>74</v>
      </c>
      <c r="F75" s="53" t="n">
        <f aca="false">calc!$P$75</f>
        <v>355.013681541197</v>
      </c>
      <c r="G75" s="49" t="str">
        <f aca="false">IF(AND(F75&gt;350,F76&lt;10),INT($A$2+24*(360-F75)/(360-F75+F76))&amp;"h "&amp;ROUND(60*MOD($A$2+24*(360-F75)/(360-F75+F76),1),0)&amp;"min","")</f>
        <v/>
      </c>
      <c r="J75" s="55" t="n">
        <f aca="false">F75-F74</f>
        <v>0.996702690684174</v>
      </c>
    </row>
    <row r="76" customFormat="false" ht="12.8" hidden="false" customHeight="false" outlineLevel="0" collapsed="false">
      <c r="C76" s="28" t="n">
        <f aca="false">'declin  dist'!$C$76</f>
        <v>16</v>
      </c>
      <c r="D76" s="28" t="n">
        <f aca="false">'declin  dist'!$D$76</f>
        <v>3</v>
      </c>
      <c r="E76" s="7" t="n">
        <v>75</v>
      </c>
      <c r="F76" s="53" t="n">
        <f aca="false">calc!$P$76</f>
        <v>356.0098376697</v>
      </c>
      <c r="G76" s="49" t="str">
        <f aca="false">IF(AND(F76&gt;350,F77&lt;10),INT($A$2+24*(360-F76)/(360-F76+F77))&amp;"h "&amp;ROUND(60*MOD($A$2+24*(360-F76)/(360-F76+F77),1),0)&amp;"min","")</f>
        <v/>
      </c>
      <c r="J76" s="55" t="n">
        <f aca="false">F76-F75</f>
        <v>0.996156128503401</v>
      </c>
    </row>
    <row r="77" customFormat="false" ht="12.8" hidden="false" customHeight="false" outlineLevel="0" collapsed="false">
      <c r="C77" s="28" t="n">
        <f aca="false">'declin  dist'!$C$77</f>
        <v>17</v>
      </c>
      <c r="D77" s="28" t="n">
        <f aca="false">'declin  dist'!$D$77</f>
        <v>3</v>
      </c>
      <c r="E77" s="7" t="n">
        <v>76</v>
      </c>
      <c r="F77" s="53" t="n">
        <f aca="false">calc!$P$77</f>
        <v>357.00544462914</v>
      </c>
      <c r="G77" s="49" t="str">
        <f aca="false">IF(AND(F77&gt;350,F78&lt;10),INT($A$2+24*(360-F77)/(360-F77+F78))&amp;"h "&amp;ROUND(60*MOD($A$2+24*(360-F77)/(360-F77+F78),1),0)&amp;"min","")</f>
        <v/>
      </c>
      <c r="H77" s="50" t="n">
        <f aca="false">COS(F77*PI()/180)</f>
        <v>0.998634503559194</v>
      </c>
      <c r="I77" s="50" t="n">
        <f aca="false">SIN(F77*PI()/180)</f>
        <v>-0.0522410595325478</v>
      </c>
      <c r="J77" s="55" t="n">
        <f aca="false">F77-F76</f>
        <v>0.995606959439499</v>
      </c>
    </row>
    <row r="78" customFormat="false" ht="12.8" hidden="false" customHeight="false" outlineLevel="0" collapsed="false">
      <c r="C78" s="28" t="n">
        <f aca="false">'declin  dist'!$C$78</f>
        <v>18</v>
      </c>
      <c r="D78" s="28" t="n">
        <f aca="false">'declin  dist'!$D$78</f>
        <v>3</v>
      </c>
      <c r="E78" s="7" t="n">
        <v>77</v>
      </c>
      <c r="F78" s="53" t="n">
        <f aca="false">calc!$P$78</f>
        <v>358.000499987144</v>
      </c>
      <c r="G78" s="49" t="str">
        <f aca="false">IF(AND(F78&gt;350,F79&lt;10),INT($A$2+24*(360-F78)/(360-F78+F79))&amp;"h "&amp;ROUND(60*MOD($A$2+24*(360-F78)/(360-F78+F79),1),0)&amp;"min","")</f>
        <v/>
      </c>
      <c r="J78" s="55" t="n">
        <f aca="false">F78-F77</f>
        <v>0.99505535800489</v>
      </c>
    </row>
    <row r="79" customFormat="false" ht="12.8" hidden="false" customHeight="false" outlineLevel="0" collapsed="false">
      <c r="C79" s="28" t="n">
        <f aca="false">'declin  dist'!$C$79</f>
        <v>19</v>
      </c>
      <c r="D79" s="28" t="n">
        <f aca="false">'declin  dist'!$D$79</f>
        <v>3</v>
      </c>
      <c r="E79" s="7" t="n">
        <v>78</v>
      </c>
      <c r="F79" s="53" t="n">
        <f aca="false">calc!$P$79</f>
        <v>358.995001485919</v>
      </c>
      <c r="G79" s="49" t="str">
        <f aca="false">IF(AND(F79&gt;350,F80&lt;10),INT($A$2+24*(360-F79)/(360-F79+F80))&amp;"h "&amp;ROUND(60*MOD($A$2+24*(360-F79)/(360-F79+F80),1),0)&amp;"min","")</f>
        <v/>
      </c>
      <c r="J79" s="55" t="n">
        <f aca="false">IF(F78-F79&gt;350,360-F78+F79,F79-F78)</f>
        <v>0.994501498774071</v>
      </c>
    </row>
    <row r="80" customFormat="false" ht="12.8" hidden="false" customHeight="false" outlineLevel="0" collapsed="false">
      <c r="C80" s="28" t="n">
        <f aca="false">'declin  dist'!$C$80</f>
        <v>20</v>
      </c>
      <c r="D80" s="28" t="n">
        <f aca="false">'declin  dist'!$D$80</f>
        <v>3</v>
      </c>
      <c r="E80" s="7" t="n">
        <v>79</v>
      </c>
      <c r="F80" s="53" t="n">
        <f aca="false">calc!$P$80</f>
        <v>359.988947042233</v>
      </c>
      <c r="G80" s="49" t="str">
        <f aca="false">IF(AND(F80&gt;350,F81&lt;10),INT($A$2+24*(360-F80)/(360-F80+F81))&amp;"h "&amp;ROUND(60*MOD($A$2+24*(360-F80)/(360-F80+F81),1),0)&amp;"min","")</f>
        <v>15h 16min</v>
      </c>
      <c r="H80" s="50" t="n">
        <f aca="false">COS(F80*PI()/180)</f>
        <v>0.999999981392769</v>
      </c>
      <c r="I80" s="50" t="n">
        <f aca="false">SIN(F80*PI()/180)</f>
        <v>-0.000192910503927668</v>
      </c>
      <c r="J80" s="55" t="n">
        <f aca="false">IF(F79-F80&gt;350,360-F79+F80,F80-F79)</f>
        <v>0.993945556314088</v>
      </c>
    </row>
    <row r="81" customFormat="false" ht="12.8" hidden="false" customHeight="false" outlineLevel="0" collapsed="false">
      <c r="C81" s="28" t="n">
        <f aca="false">'declin  dist'!$C$81</f>
        <v>21</v>
      </c>
      <c r="D81" s="28" t="n">
        <f aca="false">'declin  dist'!$D$81</f>
        <v>3</v>
      </c>
      <c r="E81" s="7" t="n">
        <v>80</v>
      </c>
      <c r="F81" s="53" t="n">
        <f aca="false">calc!$P$81</f>
        <v>0.9823347473843</v>
      </c>
      <c r="G81" s="49" t="str">
        <f aca="false">IF(AND(F81&gt;350,F82&lt;10),INT($A$2+24*(360-F81)/(360-F81+F82))&amp;"h "&amp;ROUND(60*MOD($A$2+24*(360-F81)/(360-F81+F82),1),0)&amp;"min","")</f>
        <v/>
      </c>
      <c r="J81" s="55" t="n">
        <f aca="false">IF(F80-F81&gt;350,360-F80+F81,F81-F80)</f>
        <v>0.993387705151633</v>
      </c>
    </row>
    <row r="82" customFormat="false" ht="12.8" hidden="false" customHeight="false" outlineLevel="0" collapsed="false">
      <c r="C82" s="28" t="n">
        <f aca="false">'declin  dist'!$C$82</f>
        <v>22</v>
      </c>
      <c r="D82" s="28" t="n">
        <f aca="false">'declin  dist'!$D$82</f>
        <v>3</v>
      </c>
      <c r="E82" s="7" t="n">
        <v>81</v>
      </c>
      <c r="F82" s="53" t="n">
        <f aca="false">calc!$P$82</f>
        <v>1.97516286706069</v>
      </c>
      <c r="G82" s="49" t="str">
        <f aca="false">IF(AND(F82&gt;350,F83&lt;10),INT($A$2+24*(360-F82)/(360-F82+F83))&amp;"h "&amp;ROUND(60*MOD($A$2+24*(360-F82)/(360-F82+F83),1),0)&amp;"min","")</f>
        <v/>
      </c>
      <c r="H82" s="50" t="n">
        <f aca="false">COS(F82*PI()/180)</f>
        <v>0.999405861693159</v>
      </c>
      <c r="I82" s="50" t="n">
        <f aca="false">SIN(F82*PI()/180)</f>
        <v>0.0344662677607228</v>
      </c>
      <c r="J82" s="55" t="n">
        <f aca="false">IF(F81-F82&gt;350,360-F81+F82,F82-F81)</f>
        <v>0.992828119676385</v>
      </c>
    </row>
    <row r="83" customFormat="false" ht="12.8" hidden="false" customHeight="false" outlineLevel="0" collapsed="false">
      <c r="C83" s="28" t="n">
        <f aca="false">'declin  dist'!$C$83</f>
        <v>23</v>
      </c>
      <c r="D83" s="28" t="n">
        <f aca="false">'declin  dist'!$D$83</f>
        <v>3</v>
      </c>
      <c r="E83" s="7" t="n">
        <v>82</v>
      </c>
      <c r="F83" s="53" t="n">
        <f aca="false">calc!$P$83</f>
        <v>2.9674298411718</v>
      </c>
      <c r="G83" s="49" t="str">
        <f aca="false">IF(AND(F83&gt;350,F84&lt;10),INT($A$2+24*(360-F83)/(360-F83+F84))&amp;"h "&amp;ROUND(60*MOD($A$2+24*(360-F83)/(360-F83+F84),1),0)&amp;"min","")</f>
        <v/>
      </c>
      <c r="J83" s="55" t="n">
        <f aca="false">F83-F82</f>
        <v>0.992266974111113</v>
      </c>
    </row>
    <row r="84" customFormat="false" ht="12.8" hidden="false" customHeight="false" outlineLevel="0" collapsed="false">
      <c r="C84" s="28" t="n">
        <f aca="false">'declin  dist'!$C$84</f>
        <v>24</v>
      </c>
      <c r="D84" s="28" t="n">
        <f aca="false">'declin  dist'!$D$84</f>
        <v>3</v>
      </c>
      <c r="E84" s="7" t="n">
        <v>83</v>
      </c>
      <c r="F84" s="53" t="n">
        <f aca="false">calc!$P$84</f>
        <v>3.95913428359864</v>
      </c>
      <c r="G84" s="49" t="str">
        <f aca="false">IF(AND(F84&gt;350,F85&lt;10),INT($A$2+24*(360-F84)/(360-F84+F85))&amp;"h "&amp;ROUND(60*MOD($A$2+24*(360-F84)/(360-F84+F85),1),0)&amp;"min","")</f>
        <v/>
      </c>
      <c r="J84" s="55" t="n">
        <f aca="false">F84-F83</f>
        <v>0.991704442426843</v>
      </c>
    </row>
    <row r="85" customFormat="false" ht="12.8" hidden="false" customHeight="false" outlineLevel="0" collapsed="false">
      <c r="C85" s="28" t="n">
        <f aca="false">'declin  dist'!$C$85</f>
        <v>25</v>
      </c>
      <c r="D85" s="28" t="n">
        <f aca="false">'declin  dist'!$D$85</f>
        <v>3</v>
      </c>
      <c r="E85" s="7" t="n">
        <v>84</v>
      </c>
      <c r="F85" s="53" t="n">
        <f aca="false">calc!$P$85</f>
        <v>4.95027498189137</v>
      </c>
      <c r="G85" s="49" t="str">
        <f aca="false">IF(AND(F85&gt;350,F86&lt;10),INT($A$2+24*(360-F85)/(360-F85+F86))&amp;"h "&amp;ROUND(60*MOD($A$2+24*(360-F85)/(360-F85+F86),1),0)&amp;"min","")</f>
        <v/>
      </c>
      <c r="J85" s="55" t="n">
        <f aca="false">F85-F84</f>
        <v>0.991140698292731</v>
      </c>
    </row>
    <row r="86" customFormat="false" ht="12.8" hidden="false" customHeight="false" outlineLevel="0" collapsed="false">
      <c r="C86" s="28" t="n">
        <f aca="false">'declin  dist'!$C$86</f>
        <v>26</v>
      </c>
      <c r="D86" s="28" t="n">
        <f aca="false">'declin  dist'!$D$86</f>
        <v>3</v>
      </c>
      <c r="E86" s="7" t="n">
        <v>85</v>
      </c>
      <c r="F86" s="53" t="n">
        <f aca="false">calc!$P$86</f>
        <v>5.94085089692995</v>
      </c>
      <c r="G86" s="49" t="str">
        <f aca="false">IF(AND(F86&gt;350,F87&lt;10),INT($A$2+24*(360-F86)/(360-F86+F87))&amp;"h "&amp;ROUND(60*MOD($A$2+24*(360-F86)/(360-F86+F87),1),0)&amp;"min","")</f>
        <v/>
      </c>
      <c r="J86" s="55" t="n">
        <f aca="false">F86-F85</f>
        <v>0.990575915038574</v>
      </c>
    </row>
    <row r="87" customFormat="false" ht="12.8" hidden="false" customHeight="false" outlineLevel="0" collapsed="false">
      <c r="C87" s="28" t="n">
        <f aca="false">'declin  dist'!$C$87</f>
        <v>27</v>
      </c>
      <c r="D87" s="28" t="n">
        <f aca="false">'declin  dist'!$D$87</f>
        <v>3</v>
      </c>
      <c r="E87" s="7" t="n">
        <v>86</v>
      </c>
      <c r="F87" s="53" t="n">
        <f aca="false">calc!$P$87</f>
        <v>6.93086116248613</v>
      </c>
      <c r="G87" s="49" t="str">
        <f aca="false">IF(AND(F87&gt;350,F88&lt;10),INT($A$2+24*(360-F87)/(360-F87+F88))&amp;"h "&amp;ROUND(60*MOD($A$2+24*(360-F87)/(360-F87+F88),1),0)&amp;"min","")</f>
        <v/>
      </c>
      <c r="H87" s="50" t="n">
        <f aca="false">COS(F87*PI()/180)</f>
        <v>0.992692488749742</v>
      </c>
      <c r="I87" s="50" t="n">
        <f aca="false">SIN(F87*PI()/180)</f>
        <v>0.120671549173129</v>
      </c>
      <c r="J87" s="55" t="n">
        <f aca="false">F87-F86</f>
        <v>0.99001026555618</v>
      </c>
    </row>
    <row r="88" customFormat="false" ht="12.8" hidden="false" customHeight="false" outlineLevel="0" collapsed="false">
      <c r="C88" s="28" t="n">
        <f aca="false">'declin  dist'!$C$88</f>
        <v>28</v>
      </c>
      <c r="D88" s="28" t="n">
        <f aca="false">'declin  dist'!$D$88</f>
        <v>3</v>
      </c>
      <c r="E88" s="7" t="n">
        <v>87</v>
      </c>
      <c r="F88" s="53" t="n">
        <f aca="false">calc!$P$88</f>
        <v>7.92030508476789</v>
      </c>
      <c r="G88" s="49" t="str">
        <f aca="false">IF(AND(F88&gt;350,F89&lt;10),INT($A$2+24*(360-F88)/(360-F88+F89))&amp;"h "&amp;ROUND(60*MOD($A$2+24*(360-F88)/(360-F88+F89),1),0)&amp;"min","")</f>
        <v/>
      </c>
      <c r="J88" s="55" t="n">
        <f aca="false">F88-F87</f>
        <v>0.989443922281762</v>
      </c>
    </row>
    <row r="89" customFormat="false" ht="12.8" hidden="false" customHeight="false" outlineLevel="0" collapsed="false">
      <c r="C89" s="28" t="n">
        <f aca="false">'declin  dist'!$C$89</f>
        <v>29</v>
      </c>
      <c r="D89" s="28" t="n">
        <f aca="false">'declin  dist'!$D$89</f>
        <v>3</v>
      </c>
      <c r="E89" s="7" t="n">
        <v>88</v>
      </c>
      <c r="F89" s="53" t="n">
        <f aca="false">calc!$P$89</f>
        <v>8.90918214189298</v>
      </c>
      <c r="G89" s="49" t="str">
        <f aca="false">IF(AND(F89&gt;350,F90&lt;10),INT($A$2+24*(360-F89)/(360-F89+F90))&amp;"h "&amp;ROUND(60*MOD($A$2+24*(360-F89)/(360-F89+F90),1),0)&amp;"min","")</f>
        <v/>
      </c>
      <c r="J89" s="55" t="n">
        <f aca="false">F89-F88</f>
        <v>0.988877057125091</v>
      </c>
    </row>
    <row r="90" customFormat="false" ht="12.8" hidden="false" customHeight="false" outlineLevel="0" collapsed="false">
      <c r="C90" s="28" t="n">
        <f aca="false">'declin  dist'!$C$90</f>
        <v>30</v>
      </c>
      <c r="D90" s="28" t="n">
        <f aca="false">'declin  dist'!$D$90</f>
        <v>3</v>
      </c>
      <c r="E90" s="7" t="n">
        <v>89</v>
      </c>
      <c r="F90" s="53" t="n">
        <f aca="false">calc!$P$90</f>
        <v>9.89749198330348</v>
      </c>
      <c r="G90" s="49" t="str">
        <f aca="false">IF(AND(F90&gt;350,F91&lt;10),INT($A$2+24*(360-F90)/(360-F90+F91))&amp;"h "&amp;ROUND(60*MOD($A$2+24*(360-F90)/(360-F90+F91),1),0)&amp;"min","")</f>
        <v/>
      </c>
      <c r="J90" s="55" t="n">
        <f aca="false">F90-F89</f>
        <v>0.988309841410501</v>
      </c>
    </row>
    <row r="91" customFormat="false" ht="12.8" hidden="false" customHeight="false" outlineLevel="0" collapsed="false">
      <c r="C91" s="28" t="n">
        <f aca="false">'declin  dist'!$C$91</f>
        <v>31</v>
      </c>
      <c r="D91" s="28" t="n">
        <f aca="false">'declin  dist'!$D$91</f>
        <v>3</v>
      </c>
      <c r="E91" s="7" t="n">
        <v>90</v>
      </c>
      <c r="F91" s="53" t="n">
        <f aca="false">calc!$P$91</f>
        <v>10.8852344291478</v>
      </c>
      <c r="G91" s="49" t="str">
        <f aca="false">IF(AND(F91&gt;350,F92&lt;10),INT($A$2+24*(360-F91)/(360-F91+F92))&amp;"h "&amp;ROUND(60*MOD($A$2+24*(360-F91)/(360-F91+F92),1),0)&amp;"min","")</f>
        <v/>
      </c>
      <c r="J91" s="55" t="n">
        <f aca="false">F91-F90</f>
        <v>0.987742445844345</v>
      </c>
    </row>
    <row r="92" customFormat="false" ht="12.8" hidden="false" customHeight="false" outlineLevel="0" collapsed="false">
      <c r="C92" s="28" t="n">
        <f aca="false">'declin  dist'!$C$92</f>
        <v>1</v>
      </c>
      <c r="D92" s="28" t="n">
        <f aca="false">'declin  dist'!$D$92</f>
        <v>4</v>
      </c>
      <c r="E92" s="7" t="n">
        <v>91</v>
      </c>
      <c r="F92" s="53" t="n">
        <f aca="false">calc!$P$92</f>
        <v>11.872409469588</v>
      </c>
      <c r="G92" s="54"/>
      <c r="H92" s="50" t="n">
        <f aca="false">COS(F92*PI()/180)</f>
        <v>0.978608168364376</v>
      </c>
      <c r="I92" s="50" t="n">
        <f aca="false">SIN(F92*PI()/180)</f>
        <v>0.205732964812452</v>
      </c>
      <c r="J92" s="55" t="n">
        <f aca="false">F92-F91</f>
        <v>0.98717504044013</v>
      </c>
    </row>
    <row r="93" customFormat="false" ht="12.8" hidden="false" customHeight="false" outlineLevel="0" collapsed="false">
      <c r="C93" s="28" t="n">
        <f aca="false">'declin  dist'!$C$93</f>
        <v>2</v>
      </c>
      <c r="D93" s="28" t="n">
        <f aca="false">'declin  dist'!$D$93</f>
        <v>4</v>
      </c>
      <c r="E93" s="7" t="n">
        <v>92</v>
      </c>
      <c r="F93" s="53" t="n">
        <f aca="false">calc!$P$93</f>
        <v>12.8590172640671</v>
      </c>
      <c r="G93" s="54"/>
      <c r="J93" s="55" t="n">
        <f aca="false">F93-F92</f>
        <v>0.986607794479109</v>
      </c>
    </row>
    <row r="94" customFormat="false" ht="12.8" hidden="false" customHeight="false" outlineLevel="0" collapsed="false">
      <c r="C94" s="28" t="n">
        <f aca="false">'declin  dist'!$C$94</f>
        <v>3</v>
      </c>
      <c r="D94" s="28" t="n">
        <f aca="false">'declin  dist'!$D$94</f>
        <v>4</v>
      </c>
      <c r="E94" s="7" t="n">
        <v>93</v>
      </c>
      <c r="F94" s="53" t="n">
        <f aca="false">calc!$P$94</f>
        <v>13.8450581405392</v>
      </c>
      <c r="G94" s="54"/>
      <c r="J94" s="55" t="n">
        <f aca="false">F94-F93</f>
        <v>0.986040876472176</v>
      </c>
    </row>
    <row r="95" customFormat="false" ht="12.8" hidden="false" customHeight="false" outlineLevel="0" collapsed="false">
      <c r="C95" s="28" t="n">
        <f aca="false">'declin  dist'!$C$95</f>
        <v>4</v>
      </c>
      <c r="D95" s="28" t="n">
        <f aca="false">'declin  dist'!$D$95</f>
        <v>4</v>
      </c>
      <c r="E95" s="7" t="n">
        <v>94</v>
      </c>
      <c r="F95" s="53" t="n">
        <f aca="false">calc!$P$95</f>
        <v>14.8305325946274</v>
      </c>
      <c r="G95" s="54"/>
      <c r="J95" s="55" t="n">
        <f aca="false">F95-F94</f>
        <v>0.985474454088189</v>
      </c>
    </row>
    <row r="96" customFormat="false" ht="12.8" hidden="false" customHeight="false" outlineLevel="0" collapsed="false">
      <c r="C96" s="28" t="n">
        <f aca="false">'declin  dist'!$C$96</f>
        <v>5</v>
      </c>
      <c r="D96" s="28" t="n">
        <f aca="false">'declin  dist'!$D$96</f>
        <v>4</v>
      </c>
      <c r="E96" s="7" t="n">
        <v>95</v>
      </c>
      <c r="F96" s="53" t="n">
        <f aca="false">calc!$P$96</f>
        <v>15.8154412887546</v>
      </c>
      <c r="G96" s="54"/>
      <c r="J96" s="55" t="n">
        <f aca="false">F96-F95</f>
        <v>0.984908694127157</v>
      </c>
    </row>
    <row r="97" customFormat="false" ht="12.8" hidden="false" customHeight="false" outlineLevel="0" collapsed="false">
      <c r="C97" s="28" t="n">
        <f aca="false">'declin  dist'!$C$97</f>
        <v>6</v>
      </c>
      <c r="D97" s="28" t="n">
        <f aca="false">'declin  dist'!$D$97</f>
        <v>4</v>
      </c>
      <c r="E97" s="7" t="n">
        <v>96</v>
      </c>
      <c r="F97" s="53" t="n">
        <f aca="false">calc!$P$97</f>
        <v>16.79978505122</v>
      </c>
      <c r="G97" s="54"/>
      <c r="H97" s="50" t="n">
        <f aca="false">COS(F97*PI()/180)</f>
        <v>0.957320581846596</v>
      </c>
      <c r="I97" s="50" t="n">
        <f aca="false">SIN(F97*PI()/180)</f>
        <v>0.289028205497138</v>
      </c>
      <c r="J97" s="55" t="n">
        <f aca="false">F97-F96</f>
        <v>0.984343762465437</v>
      </c>
    </row>
    <row r="98" customFormat="false" ht="12.8" hidden="false" customHeight="false" outlineLevel="0" collapsed="false">
      <c r="C98" s="28" t="n">
        <f aca="false">'declin  dist'!$C$98</f>
        <v>7</v>
      </c>
      <c r="D98" s="28" t="n">
        <f aca="false">'declin  dist'!$D$98</f>
        <v>4</v>
      </c>
      <c r="E98" s="7" t="n">
        <v>97</v>
      </c>
      <c r="F98" s="53" t="n">
        <f aca="false">calc!$P$98</f>
        <v>17.7835648752348</v>
      </c>
      <c r="G98" s="54"/>
      <c r="J98" s="55" t="n">
        <f aca="false">F98-F97</f>
        <v>0.983779824014821</v>
      </c>
    </row>
    <row r="99" customFormat="false" ht="12.8" hidden="false" customHeight="false" outlineLevel="0" collapsed="false">
      <c r="C99" s="28" t="n">
        <f aca="false">'declin  dist'!$C$99</f>
        <v>8</v>
      </c>
      <c r="D99" s="28" t="n">
        <f aca="false">'declin  dist'!$D$99</f>
        <v>4</v>
      </c>
      <c r="E99" s="7" t="n">
        <v>98</v>
      </c>
      <c r="F99" s="53" t="n">
        <f aca="false">calc!$P$99</f>
        <v>18.7667819179066</v>
      </c>
      <c r="G99" s="54"/>
      <c r="J99" s="55" t="n">
        <f aca="false">F99-F98</f>
        <v>0.983217042671786</v>
      </c>
    </row>
    <row r="100" customFormat="false" ht="12.8" hidden="false" customHeight="false" outlineLevel="0" collapsed="false">
      <c r="C100" s="28" t="n">
        <f aca="false">'declin  dist'!$C$100</f>
        <v>9</v>
      </c>
      <c r="D100" s="28" t="n">
        <f aca="false">'declin  dist'!$D$100</f>
        <v>4</v>
      </c>
      <c r="E100" s="7" t="n">
        <v>99</v>
      </c>
      <c r="F100" s="53" t="n">
        <f aca="false">calc!$P$100</f>
        <v>19.7494374991928</v>
      </c>
      <c r="G100" s="54"/>
      <c r="J100" s="55" t="n">
        <f aca="false">F100-F99</f>
        <v>0.982655581286195</v>
      </c>
    </row>
    <row r="101" customFormat="false" ht="12.8" hidden="false" customHeight="false" outlineLevel="0" collapsed="false">
      <c r="C101" s="28" t="n">
        <f aca="false">'declin  dist'!$C$101</f>
        <v>10</v>
      </c>
      <c r="D101" s="28" t="n">
        <f aca="false">'declin  dist'!$D$101</f>
        <v>4</v>
      </c>
      <c r="E101" s="7" t="n">
        <v>100</v>
      </c>
      <c r="F101" s="53" t="n">
        <f aca="false">calc!$P$101</f>
        <v>20.7315331008074</v>
      </c>
      <c r="G101" s="54"/>
      <c r="J101" s="55" t="n">
        <f aca="false">F101-F100</f>
        <v>0.982095601614589</v>
      </c>
    </row>
    <row r="102" customFormat="false" ht="12.8" hidden="false" customHeight="false" outlineLevel="0" collapsed="false">
      <c r="C102" s="28" t="n">
        <f aca="false">'declin  dist'!$C$102</f>
        <v>11</v>
      </c>
      <c r="D102" s="28" t="n">
        <f aca="false">'declin  dist'!$D$102</f>
        <v>4</v>
      </c>
      <c r="E102" s="7" t="n">
        <v>101</v>
      </c>
      <c r="F102" s="53" t="n">
        <f aca="false">calc!$P$102</f>
        <v>21.7130703650804</v>
      </c>
      <c r="G102" s="54"/>
      <c r="H102" s="50" t="n">
        <f aca="false">COS(F102*PI()/180)</f>
        <v>0.929048200394231</v>
      </c>
      <c r="I102" s="50" t="n">
        <f aca="false">SIN(F102*PI()/180)</f>
        <v>0.369958702214506</v>
      </c>
      <c r="J102" s="55" t="n">
        <f aca="false">F102-F101</f>
        <v>0.981537264272983</v>
      </c>
    </row>
    <row r="103" customFormat="false" ht="12.8" hidden="false" customHeight="false" outlineLevel="0" collapsed="false">
      <c r="C103" s="28" t="n">
        <f aca="false">'declin  dist'!$C$103</f>
        <v>12</v>
      </c>
      <c r="D103" s="28" t="n">
        <f aca="false">'declin  dist'!$D$103</f>
        <v>4</v>
      </c>
      <c r="E103" s="7" t="n">
        <v>102</v>
      </c>
      <c r="F103" s="53" t="n">
        <f aca="false">calc!$P$103</f>
        <v>22.6940510937983</v>
      </c>
      <c r="G103" s="54"/>
      <c r="J103" s="55" t="n">
        <f aca="false">F103-F102</f>
        <v>0.980980728717913</v>
      </c>
    </row>
    <row r="104" customFormat="false" ht="12.8" hidden="false" customHeight="false" outlineLevel="0" collapsed="false">
      <c r="C104" s="28" t="n">
        <f aca="false">'declin  dist'!$C$104</f>
        <v>13</v>
      </c>
      <c r="D104" s="28" t="n">
        <f aca="false">'declin  dist'!$D$104</f>
        <v>4</v>
      </c>
      <c r="E104" s="7" t="n">
        <v>103</v>
      </c>
      <c r="F104" s="53" t="n">
        <f aca="false">calc!$P$104</f>
        <v>23.6744772469816</v>
      </c>
      <c r="G104" s="54"/>
      <c r="J104" s="55" t="n">
        <f aca="false">F104-F103</f>
        <v>0.980426153183284</v>
      </c>
    </row>
    <row r="105" customFormat="false" ht="12.8" hidden="false" customHeight="false" outlineLevel="0" collapsed="false">
      <c r="C105" s="28" t="n">
        <f aca="false">'declin  dist'!$C$105</f>
        <v>14</v>
      </c>
      <c r="D105" s="28" t="n">
        <f aca="false">'declin  dist'!$D$105</f>
        <v>4</v>
      </c>
      <c r="E105" s="7" t="n">
        <v>104</v>
      </c>
      <c r="F105" s="53" t="n">
        <f aca="false">calc!$P$105</f>
        <v>24.6543509416452</v>
      </c>
      <c r="G105" s="54"/>
      <c r="J105" s="55" t="n">
        <f aca="false">F105-F104</f>
        <v>0.979873694663571</v>
      </c>
    </row>
    <row r="106" customFormat="false" ht="12.8" hidden="false" customHeight="false" outlineLevel="0" collapsed="false">
      <c r="C106" s="28" t="n">
        <f aca="false">'declin  dist'!$C$106</f>
        <v>15</v>
      </c>
      <c r="D106" s="28" t="n">
        <f aca="false">'declin  dist'!$D$106</f>
        <v>4</v>
      </c>
      <c r="E106" s="7" t="n">
        <v>105</v>
      </c>
      <c r="F106" s="53" t="n">
        <f aca="false">calc!$P$106</f>
        <v>25.6336744505164</v>
      </c>
      <c r="G106" s="54"/>
      <c r="J106" s="55" t="n">
        <f aca="false">F106-F105</f>
        <v>0.979323508871243</v>
      </c>
    </row>
    <row r="107" customFormat="false" ht="12.8" hidden="false" customHeight="false" outlineLevel="0" collapsed="false">
      <c r="C107" s="28" t="n">
        <f aca="false">'declin  dist'!$C$107</f>
        <v>16</v>
      </c>
      <c r="D107" s="28" t="n">
        <f aca="false">'declin  dist'!$D$107</f>
        <v>4</v>
      </c>
      <c r="E107" s="7" t="n">
        <v>106</v>
      </c>
      <c r="F107" s="53" t="n">
        <f aca="false">calc!$P$107</f>
        <v>26.612450200713</v>
      </c>
      <c r="G107" s="54"/>
      <c r="H107" s="50" t="n">
        <f aca="false">COS(F107*PI()/180)</f>
        <v>0.894056919025793</v>
      </c>
      <c r="I107" s="50" t="n">
        <f aca="false">SIN(F107*PI()/180)</f>
        <v>0.44795337429481</v>
      </c>
      <c r="J107" s="55" t="n">
        <f aca="false">F107-F106</f>
        <v>0.978775750196554</v>
      </c>
    </row>
    <row r="108" customFormat="false" ht="12.8" hidden="false" customHeight="false" outlineLevel="0" collapsed="false">
      <c r="C108" s="28" t="n">
        <f aca="false">'declin  dist'!$C$108</f>
        <v>17</v>
      </c>
      <c r="D108" s="28" t="n">
        <f aca="false">'declin  dist'!$D$108</f>
        <v>4</v>
      </c>
      <c r="E108" s="7" t="n">
        <v>107</v>
      </c>
      <c r="F108" s="53" t="n">
        <f aca="false">calc!$P$108</f>
        <v>27.5906807723984</v>
      </c>
      <c r="G108" s="54"/>
      <c r="J108" s="55" t="n">
        <f aca="false">F108-F107</f>
        <v>0.978230571685398</v>
      </c>
    </row>
    <row r="109" customFormat="false" ht="12.8" hidden="false" customHeight="false" outlineLevel="0" collapsed="false">
      <c r="C109" s="28" t="n">
        <f aca="false">'declin  dist'!$C$109</f>
        <v>18</v>
      </c>
      <c r="D109" s="28" t="n">
        <f aca="false">'declin  dist'!$D$109</f>
        <v>4</v>
      </c>
      <c r="E109" s="7" t="n">
        <v>108</v>
      </c>
      <c r="F109" s="53" t="n">
        <f aca="false">calc!$P$109</f>
        <v>28.5683688973997</v>
      </c>
      <c r="G109" s="54"/>
      <c r="J109" s="55" t="n">
        <f aca="false">F109-F108</f>
        <v>0.977688125001325</v>
      </c>
    </row>
    <row r="110" customFormat="false" ht="12.8" hidden="false" customHeight="false" outlineLevel="0" collapsed="false">
      <c r="C110" s="28" t="n">
        <f aca="false">'declin  dist'!$C$110</f>
        <v>19</v>
      </c>
      <c r="D110" s="28" t="n">
        <f aca="false">'declin  dist'!$D$110</f>
        <v>4</v>
      </c>
      <c r="E110" s="7" t="n">
        <v>109</v>
      </c>
      <c r="F110" s="53" t="n">
        <f aca="false">calc!$P$110</f>
        <v>29.5455174577888</v>
      </c>
      <c r="G110" s="54"/>
      <c r="J110" s="55" t="n">
        <f aca="false">F110-F109</f>
        <v>0.977148560389097</v>
      </c>
    </row>
    <row r="111" customFormat="false" ht="12.8" hidden="false" customHeight="false" outlineLevel="0" collapsed="false">
      <c r="C111" s="28" t="n">
        <f aca="false">'declin  dist'!$C$111</f>
        <v>20</v>
      </c>
      <c r="D111" s="28" t="n">
        <f aca="false">'declin  dist'!$D$111</f>
        <v>4</v>
      </c>
      <c r="E111" s="7" t="n">
        <v>110</v>
      </c>
      <c r="F111" s="53" t="n">
        <f aca="false">calc!$P$111</f>
        <v>30.5221294844439</v>
      </c>
      <c r="G111" s="54"/>
      <c r="J111" s="55" t="n">
        <f aca="false">F111-F110</f>
        <v>0.976612026655168</v>
      </c>
    </row>
    <row r="112" customFormat="false" ht="12.8" hidden="false" customHeight="false" outlineLevel="0" collapsed="false">
      <c r="C112" s="28" t="n">
        <f aca="false">'declin  dist'!$C$112</f>
        <v>21</v>
      </c>
      <c r="D112" s="28" t="n">
        <f aca="false">'declin  dist'!$D$112</f>
        <v>4</v>
      </c>
      <c r="E112" s="7" t="n">
        <v>111</v>
      </c>
      <c r="F112" s="53" t="n">
        <f aca="false">calc!$P$112</f>
        <v>31.4982081555755</v>
      </c>
      <c r="G112" s="54"/>
      <c r="H112" s="50" t="n">
        <f aca="false">COS(F112*PI()/180)</f>
        <v>0.852656504340351</v>
      </c>
      <c r="I112" s="50" t="n">
        <f aca="false">SIN(F112*PI()/180)</f>
        <v>0.522471899345881</v>
      </c>
      <c r="J112" s="55" t="n">
        <f aca="false">F112-F111</f>
        <v>0.976078671131582</v>
      </c>
    </row>
    <row r="113" customFormat="false" ht="12.8" hidden="false" customHeight="false" outlineLevel="0" collapsed="false">
      <c r="C113" s="28" t="n">
        <f aca="false">'declin  dist'!$C$113</f>
        <v>22</v>
      </c>
      <c r="D113" s="28" t="n">
        <f aca="false">'declin  dist'!$D$113</f>
        <v>4</v>
      </c>
      <c r="E113" s="7" t="n">
        <v>112</v>
      </c>
      <c r="F113" s="53" t="n">
        <f aca="false">calc!$P$113</f>
        <v>32.4737567952251</v>
      </c>
      <c r="G113" s="54"/>
      <c r="J113" s="55" t="n">
        <f aca="false">F113-F112</f>
        <v>0.975548639649524</v>
      </c>
    </row>
    <row r="114" customFormat="false" ht="12.8" hidden="false" customHeight="false" outlineLevel="0" collapsed="false">
      <c r="C114" s="28" t="n">
        <f aca="false">'declin  dist'!$C$114</f>
        <v>23</v>
      </c>
      <c r="D114" s="28" t="n">
        <f aca="false">'declin  dist'!$D$114</f>
        <v>4</v>
      </c>
      <c r="E114" s="7" t="n">
        <v>113</v>
      </c>
      <c r="F114" s="53" t="n">
        <f aca="false">calc!$P$114</f>
        <v>33.448778871739</v>
      </c>
      <c r="G114" s="54"/>
      <c r="J114" s="55" t="n">
        <f aca="false">F114-F113</f>
        <v>0.975022076513945</v>
      </c>
    </row>
    <row r="115" customFormat="false" ht="12.8" hidden="false" customHeight="false" outlineLevel="0" collapsed="false">
      <c r="C115" s="28" t="n">
        <f aca="false">'declin  dist'!$C$115</f>
        <v>24</v>
      </c>
      <c r="D115" s="28" t="n">
        <f aca="false">'declin  dist'!$D$115</f>
        <v>4</v>
      </c>
      <c r="E115" s="7" t="n">
        <v>114</v>
      </c>
      <c r="F115" s="53" t="n">
        <f aca="false">calc!$P$115</f>
        <v>34.4232779962095</v>
      </c>
      <c r="G115" s="54"/>
      <c r="J115" s="55" t="n">
        <f aca="false">F115-F114</f>
        <v>0.97449912447054</v>
      </c>
    </row>
    <row r="116" customFormat="false" ht="12.8" hidden="false" customHeight="false" outlineLevel="0" collapsed="false">
      <c r="C116" s="28" t="n">
        <f aca="false">'declin  dist'!$C$116</f>
        <v>25</v>
      </c>
      <c r="D116" s="28" t="n">
        <f aca="false">'declin  dist'!$D$116</f>
        <v>4</v>
      </c>
      <c r="E116" s="7" t="n">
        <v>115</v>
      </c>
      <c r="F116" s="53" t="n">
        <f aca="false">calc!$P$116</f>
        <v>35.3972579209007</v>
      </c>
      <c r="G116" s="54"/>
      <c r="J116" s="55" t="n">
        <f aca="false">F116-F115</f>
        <v>0.973979924691172</v>
      </c>
    </row>
    <row r="117" customFormat="false" ht="12.8" hidden="false" customHeight="false" outlineLevel="0" collapsed="false">
      <c r="C117" s="28" t="n">
        <f aca="false">'declin  dist'!$C$117</f>
        <v>26</v>
      </c>
      <c r="D117" s="28" t="n">
        <f aca="false">'declin  dist'!$D$117</f>
        <v>4</v>
      </c>
      <c r="E117" s="7" t="n">
        <v>116</v>
      </c>
      <c r="F117" s="53" t="n">
        <f aca="false">calc!$P$117</f>
        <v>36.3707225376433</v>
      </c>
      <c r="G117" s="54"/>
      <c r="H117" s="50" t="n">
        <f aca="false">COS(F117*PI()/180)</f>
        <v>0.805196922258396</v>
      </c>
      <c r="I117" s="50" t="n">
        <f aca="false">SIN(F117*PI()/180)</f>
        <v>0.593007517984052</v>
      </c>
      <c r="J117" s="55" t="n">
        <f aca="false">F117-F116</f>
        <v>0.973464616742632</v>
      </c>
    </row>
    <row r="118" customFormat="false" ht="12.8" hidden="false" customHeight="false" outlineLevel="0" collapsed="false">
      <c r="C118" s="28" t="n">
        <f aca="false">'declin  dist'!$C$118</f>
        <v>27</v>
      </c>
      <c r="D118" s="28" t="n">
        <f aca="false">'declin  dist'!$D$118</f>
        <v>4</v>
      </c>
      <c r="E118" s="7" t="n">
        <v>117</v>
      </c>
      <c r="F118" s="53" t="n">
        <f aca="false">calc!$P$118</f>
        <v>37.3436758762104</v>
      </c>
      <c r="G118" s="54"/>
      <c r="J118" s="55" t="n">
        <f aca="false">F118-F117</f>
        <v>0.972953338567038</v>
      </c>
    </row>
    <row r="119" customFormat="false" ht="12.8" hidden="false" customHeight="false" outlineLevel="0" collapsed="false">
      <c r="C119" s="28" t="n">
        <f aca="false">'declin  dist'!$C$119</f>
        <v>28</v>
      </c>
      <c r="D119" s="28" t="n">
        <f aca="false">'declin  dist'!$D$119</f>
        <v>4</v>
      </c>
      <c r="E119" s="7" t="n">
        <v>118</v>
      </c>
      <c r="F119" s="53" t="n">
        <f aca="false">calc!$P$119</f>
        <v>38.3161221026627</v>
      </c>
      <c r="G119" s="54"/>
      <c r="J119" s="55" t="n">
        <f aca="false">F119-F118</f>
        <v>0.97244622645232</v>
      </c>
    </row>
    <row r="120" customFormat="false" ht="12.8" hidden="false" customHeight="false" outlineLevel="0" collapsed="false">
      <c r="C120" s="28" t="n">
        <f aca="false">'declin  dist'!$C$120</f>
        <v>29</v>
      </c>
      <c r="D120" s="28" t="n">
        <f aca="false">'declin  dist'!$D$120</f>
        <v>4</v>
      </c>
      <c r="E120" s="7" t="n">
        <v>119</v>
      </c>
      <c r="F120" s="53" t="n">
        <f aca="false">calc!$P$120</f>
        <v>39.2880655176842</v>
      </c>
      <c r="G120" s="54"/>
      <c r="J120" s="55" t="n">
        <f aca="false">F120-F119</f>
        <v>0.971943415021457</v>
      </c>
    </row>
    <row r="121" customFormat="false" ht="12.8" hidden="false" customHeight="false" outlineLevel="0" collapsed="false">
      <c r="C121" s="28" t="n">
        <f aca="false">'declin  dist'!$C$121</f>
        <v>30</v>
      </c>
      <c r="D121" s="28" t="n">
        <f aca="false">'declin  dist'!$D$121</f>
        <v>4</v>
      </c>
      <c r="E121" s="7" t="n">
        <v>120</v>
      </c>
      <c r="F121" s="53" t="n">
        <f aca="false">calc!$P$121</f>
        <v>40.2595105548893</v>
      </c>
      <c r="G121" s="54"/>
      <c r="J121" s="55" t="n">
        <f aca="false">F121-F120</f>
        <v>0.97144503720515</v>
      </c>
    </row>
    <row r="122" customFormat="false" ht="12.8" hidden="false" customHeight="false" outlineLevel="0" collapsed="false">
      <c r="C122" s="28" t="n">
        <f aca="false">'declin  dist'!$C$122</f>
        <v>1</v>
      </c>
      <c r="D122" s="28" t="n">
        <f aca="false">'declin  dist'!$D$122</f>
        <v>5</v>
      </c>
      <c r="E122" s="7" t="n">
        <v>121</v>
      </c>
      <c r="F122" s="53" t="n">
        <f aca="false">calc!$P$122</f>
        <v>41.2304617791148</v>
      </c>
      <c r="G122" s="54"/>
      <c r="H122" s="50" t="n">
        <f aca="false">COS(F122*PI()/180)</f>
        <v>0.752064604827228</v>
      </c>
      <c r="I122" s="50" t="n">
        <f aca="false">SIN(F122*PI()/180)</f>
        <v>0.659089394669695</v>
      </c>
      <c r="J122" s="55" t="n">
        <f aca="false">F122-F121</f>
        <v>0.970951224225452</v>
      </c>
    </row>
    <row r="123" customFormat="false" ht="12.8" hidden="false" customHeight="false" outlineLevel="0" collapsed="false">
      <c r="C123" s="28" t="n">
        <f aca="false">'declin  dist'!$C$123</f>
        <v>2</v>
      </c>
      <c r="D123" s="28" t="n">
        <f aca="false">'declin  dist'!$D$123</f>
        <v>5</v>
      </c>
      <c r="E123" s="7" t="n">
        <v>122</v>
      </c>
      <c r="F123" s="53" t="n">
        <f aca="false">calc!$P$123</f>
        <v>42.2009238846847</v>
      </c>
      <c r="G123" s="54"/>
      <c r="J123" s="55" t="n">
        <f aca="false">F123-F122</f>
        <v>0.970462105569922</v>
      </c>
    </row>
    <row r="124" customFormat="false" ht="12.8" hidden="false" customHeight="false" outlineLevel="0" collapsed="false">
      <c r="C124" s="28" t="n">
        <f aca="false">'declin  dist'!$C$124</f>
        <v>3</v>
      </c>
      <c r="D124" s="28" t="n">
        <f aca="false">'declin  dist'!$D$124</f>
        <v>5</v>
      </c>
      <c r="E124" s="7" t="n">
        <v>123</v>
      </c>
      <c r="F124" s="53" t="n">
        <f aca="false">calc!$P$124</f>
        <v>43.170901693669</v>
      </c>
      <c r="G124" s="54"/>
      <c r="J124" s="55" t="n">
        <f aca="false">F124-F123</f>
        <v>0.969977808984304</v>
      </c>
    </row>
    <row r="125" customFormat="false" ht="12.8" hidden="false" customHeight="false" outlineLevel="0" collapsed="false">
      <c r="C125" s="28" t="n">
        <f aca="false">'declin  dist'!$C$125</f>
        <v>4</v>
      </c>
      <c r="D125" s="28" t="n">
        <f aca="false">'declin  dist'!$D$125</f>
        <v>5</v>
      </c>
      <c r="E125" s="7" t="n">
        <v>124</v>
      </c>
      <c r="F125" s="53" t="n">
        <f aca="false">calc!$P$125</f>
        <v>44.1404001541194</v>
      </c>
      <c r="G125" s="54"/>
      <c r="J125" s="55" t="n">
        <f aca="false">F125-F124</f>
        <v>0.96949846045041</v>
      </c>
    </row>
    <row r="126" customFormat="false" ht="12.8" hidden="false" customHeight="false" outlineLevel="0" collapsed="false">
      <c r="C126" s="28" t="n">
        <f aca="false">'declin  dist'!$C$126</f>
        <v>5</v>
      </c>
      <c r="D126" s="28" t="n">
        <f aca="false">'declin  dist'!$D$126</f>
        <v>5</v>
      </c>
      <c r="E126" s="7" t="n">
        <v>125</v>
      </c>
      <c r="F126" s="53" t="n">
        <f aca="false">calc!$P$126</f>
        <v>45.1094243382829</v>
      </c>
      <c r="G126" s="54"/>
      <c r="J126" s="55" t="n">
        <f aca="false">F126-F125</f>
        <v>0.969024184163473</v>
      </c>
    </row>
    <row r="127" customFormat="false" ht="12.8" hidden="false" customHeight="false" outlineLevel="0" collapsed="false">
      <c r="C127" s="28" t="n">
        <f aca="false">'declin  dist'!$C$127</f>
        <v>6</v>
      </c>
      <c r="D127" s="28" t="n">
        <f aca="false">'declin  dist'!$D$127</f>
        <v>5</v>
      </c>
      <c r="E127" s="7" t="n">
        <v>126</v>
      </c>
      <c r="F127" s="53" t="n">
        <f aca="false">calc!$P$127</f>
        <v>46.0779794408095</v>
      </c>
      <c r="G127" s="54"/>
      <c r="H127" s="50" t="n">
        <f aca="false">COS(F127*PI()/180)</f>
        <v>0.693678707374995</v>
      </c>
      <c r="I127" s="50" t="n">
        <f aca="false">SIN(F127*PI()/180)</f>
        <v>0.720284562471358</v>
      </c>
      <c r="J127" s="55" t="n">
        <f aca="false">F127-F126</f>
        <v>0.968555102526587</v>
      </c>
    </row>
    <row r="128" customFormat="false" ht="12.8" hidden="false" customHeight="false" outlineLevel="0" collapsed="false">
      <c r="C128" s="28" t="n">
        <f aca="false">'declin  dist'!$C$128</f>
        <v>7</v>
      </c>
      <c r="D128" s="28" t="n">
        <f aca="false">'declin  dist'!$D$128</f>
        <v>5</v>
      </c>
      <c r="E128" s="7" t="n">
        <v>127</v>
      </c>
      <c r="F128" s="53" t="n">
        <f aca="false">calc!$P$128</f>
        <v>47.0460707769482</v>
      </c>
      <c r="G128" s="54"/>
      <c r="J128" s="55" t="n">
        <f aca="false">F128-F127</f>
        <v>0.968091336138748</v>
      </c>
    </row>
    <row r="129" customFormat="false" ht="12.8" hidden="false" customHeight="false" outlineLevel="0" collapsed="false">
      <c r="C129" s="28" t="n">
        <f aca="false">'declin  dist'!$C$129</f>
        <v>8</v>
      </c>
      <c r="D129" s="28" t="n">
        <f aca="false">'declin  dist'!$D$129</f>
        <v>5</v>
      </c>
      <c r="E129" s="7" t="n">
        <v>128</v>
      </c>
      <c r="F129" s="53" t="n">
        <f aca="false">calc!$P$129</f>
        <v>48.0137037807037</v>
      </c>
      <c r="G129" s="54"/>
      <c r="J129" s="55" t="n">
        <f aca="false">F129-F128</f>
        <v>0.967633003755523</v>
      </c>
    </row>
    <row r="130" customFormat="false" ht="12.8" hidden="false" customHeight="false" outlineLevel="0" collapsed="false">
      <c r="C130" s="28" t="n">
        <f aca="false">'declin  dist'!$C$130</f>
        <v>9</v>
      </c>
      <c r="D130" s="28" t="n">
        <f aca="false">'declin  dist'!$D$130</f>
        <v>5</v>
      </c>
      <c r="E130" s="7" t="n">
        <v>129</v>
      </c>
      <c r="F130" s="53" t="n">
        <f aca="false">calc!$P$130</f>
        <v>48.9808840030157</v>
      </c>
      <c r="G130" s="54"/>
      <c r="J130" s="55" t="n">
        <f aca="false">F130-F129</f>
        <v>0.967180222311967</v>
      </c>
    </row>
    <row r="131" customFormat="false" ht="12.8" hidden="false" customHeight="false" outlineLevel="0" collapsed="false">
      <c r="C131" s="28" t="n">
        <f aca="false">'declin  dist'!$C$131</f>
        <v>10</v>
      </c>
      <c r="D131" s="28" t="n">
        <f aca="false">'declin  dist'!$D$131</f>
        <v>5</v>
      </c>
      <c r="E131" s="7" t="n">
        <v>130</v>
      </c>
      <c r="F131" s="53" t="n">
        <f aca="false">calc!$P$131</f>
        <v>49.9476171099018</v>
      </c>
      <c r="G131" s="54"/>
      <c r="J131" s="55" t="n">
        <f aca="false">F131-F130</f>
        <v>0.966733106886082</v>
      </c>
    </row>
    <row r="132" customFormat="false" ht="12.8" hidden="false" customHeight="false" outlineLevel="0" collapsed="false">
      <c r="C132" s="28" t="n">
        <f aca="false">'declin  dist'!$C$132</f>
        <v>11</v>
      </c>
      <c r="D132" s="28" t="n">
        <f aca="false">'declin  dist'!$D$132</f>
        <v>5</v>
      </c>
      <c r="E132" s="7" t="n">
        <v>131</v>
      </c>
      <c r="F132" s="53" t="n">
        <f aca="false">calc!$P$132</f>
        <v>50.9139088805813</v>
      </c>
      <c r="G132" s="54"/>
      <c r="H132" s="50" t="n">
        <f aca="false">COS(F132*PI()/180)</f>
        <v>0.630487399113723</v>
      </c>
      <c r="I132" s="50" t="n">
        <f aca="false">SIN(F132*PI()/180)</f>
        <v>0.776199484384532</v>
      </c>
      <c r="J132" s="55" t="n">
        <f aca="false">F132-F131</f>
        <v>0.966291770679568</v>
      </c>
    </row>
    <row r="133" customFormat="false" ht="12.8" hidden="false" customHeight="false" outlineLevel="0" collapsed="false">
      <c r="C133" s="28" t="n">
        <f aca="false">'declin  dist'!$C$133</f>
        <v>12</v>
      </c>
      <c r="D133" s="28" t="n">
        <f aca="false">'declin  dist'!$D$133</f>
        <v>5</v>
      </c>
      <c r="E133" s="7" t="n">
        <v>132</v>
      </c>
      <c r="F133" s="53" t="n">
        <f aca="false">calc!$P$133</f>
        <v>51.8797652056259</v>
      </c>
      <c r="G133" s="54"/>
      <c r="J133" s="55" t="n">
        <f aca="false">F133-F132</f>
        <v>0.965856325044506</v>
      </c>
    </row>
    <row r="134" customFormat="false" ht="12.8" hidden="false" customHeight="false" outlineLevel="0" collapsed="false">
      <c r="C134" s="28" t="n">
        <f aca="false">'declin  dist'!$C$134</f>
        <v>13</v>
      </c>
      <c r="D134" s="28" t="n">
        <f aca="false">'declin  dist'!$D$134</f>
        <v>5</v>
      </c>
      <c r="E134" s="7" t="n">
        <v>133</v>
      </c>
      <c r="F134" s="53" t="n">
        <f aca="false">calc!$P$134</f>
        <v>52.8451920850473</v>
      </c>
      <c r="G134" s="54"/>
      <c r="J134" s="55" t="n">
        <f aca="false">F134-F133</f>
        <v>0.965426879421457</v>
      </c>
    </row>
    <row r="135" customFormat="false" ht="12.8" hidden="false" customHeight="false" outlineLevel="0" collapsed="false">
      <c r="C135" s="28" t="n">
        <f aca="false">'declin  dist'!$C$135</f>
        <v>14</v>
      </c>
      <c r="D135" s="28" t="n">
        <f aca="false">'declin  dist'!$D$135</f>
        <v>5</v>
      </c>
      <c r="E135" s="7" t="n">
        <v>134</v>
      </c>
      <c r="F135" s="53" t="n">
        <f aca="false">calc!$P$135</f>
        <v>53.8101956264148</v>
      </c>
      <c r="G135" s="54"/>
      <c r="J135" s="55" t="n">
        <f aca="false">F135-F134</f>
        <v>0.96500354136753</v>
      </c>
    </row>
    <row r="136" customFormat="false" ht="12.8" hidden="false" customHeight="false" outlineLevel="0" collapsed="false">
      <c r="C136" s="28" t="n">
        <f aca="false">'declin  dist'!$C$136</f>
        <v>15</v>
      </c>
      <c r="D136" s="28" t="n">
        <f aca="false">'declin  dist'!$D$136</f>
        <v>5</v>
      </c>
      <c r="E136" s="7" t="n">
        <v>135</v>
      </c>
      <c r="F136" s="53" t="n">
        <f aca="false">calc!$P$136</f>
        <v>54.7747820429541</v>
      </c>
      <c r="G136" s="54"/>
      <c r="J136" s="55" t="n">
        <f aca="false">F136-F135</f>
        <v>0.964586416539269</v>
      </c>
    </row>
    <row r="137" customFormat="false" ht="12.8" hidden="false" customHeight="false" outlineLevel="0" collapsed="false">
      <c r="C137" s="28" t="n">
        <f aca="false">'declin  dist'!$C$137</f>
        <v>16</v>
      </c>
      <c r="D137" s="28" t="n">
        <f aca="false">'declin  dist'!$D$137</f>
        <v>5</v>
      </c>
      <c r="E137" s="7" t="n">
        <v>136</v>
      </c>
      <c r="F137" s="53" t="n">
        <f aca="false">calc!$P$137</f>
        <v>55.7389576516141</v>
      </c>
      <c r="G137" s="54"/>
      <c r="H137" s="50" t="n">
        <f aca="false">COS(F137*PI()/180)</f>
        <v>0.562964222029471</v>
      </c>
      <c r="I137" s="50" t="n">
        <f aca="false">SIN(F137*PI()/180)</f>
        <v>0.82648126700776</v>
      </c>
      <c r="J137" s="55" t="n">
        <f aca="false">F137-F136</f>
        <v>0.964175608660021</v>
      </c>
    </row>
    <row r="138" customFormat="false" ht="12.8" hidden="false" customHeight="false" outlineLevel="0" collapsed="false">
      <c r="C138" s="28" t="n">
        <f aca="false">'declin  dist'!$C$138</f>
        <v>17</v>
      </c>
      <c r="D138" s="28" t="n">
        <f aca="false">'declin  dist'!$D$138</f>
        <v>5</v>
      </c>
      <c r="E138" s="7" t="n">
        <v>137</v>
      </c>
      <c r="F138" s="53" t="n">
        <f aca="false">calc!$P$138</f>
        <v>56.7027288711615</v>
      </c>
      <c r="G138" s="54"/>
      <c r="J138" s="55" t="n">
        <f aca="false">F138-F137</f>
        <v>0.963771219547411</v>
      </c>
    </row>
    <row r="139" customFormat="false" ht="12.8" hidden="false" customHeight="false" outlineLevel="0" collapsed="false">
      <c r="C139" s="28" t="n">
        <f aca="false">'declin  dist'!$C$139</f>
        <v>18</v>
      </c>
      <c r="D139" s="28" t="n">
        <f aca="false">'declin  dist'!$D$139</f>
        <v>5</v>
      </c>
      <c r="E139" s="7" t="n">
        <v>138</v>
      </c>
      <c r="F139" s="53" t="n">
        <f aca="false">calc!$P$139</f>
        <v>57.6661022202435</v>
      </c>
      <c r="G139" s="54"/>
      <c r="J139" s="55" t="n">
        <f aca="false">F139-F138</f>
        <v>0.963373349081927</v>
      </c>
    </row>
    <row r="140" customFormat="false" ht="12.8" hidden="false" customHeight="false" outlineLevel="0" collapsed="false">
      <c r="C140" s="28" t="n">
        <f aca="false">'declin  dist'!$C$140</f>
        <v>19</v>
      </c>
      <c r="D140" s="28" t="n">
        <f aca="false">'declin  dist'!$D$140</f>
        <v>5</v>
      </c>
      <c r="E140" s="7" t="n">
        <v>139</v>
      </c>
      <c r="F140" s="53" t="n">
        <f aca="false">calc!$P$140</f>
        <v>58.6290843154373</v>
      </c>
      <c r="G140" s="54"/>
      <c r="J140" s="55" t="n">
        <f aca="false">F140-F139</f>
        <v>0.962982095193794</v>
      </c>
    </row>
    <row r="141" customFormat="false" ht="12.8" hidden="false" customHeight="false" outlineLevel="0" collapsed="false">
      <c r="C141" s="28" t="n">
        <f aca="false">'declin  dist'!$C$141</f>
        <v>20</v>
      </c>
      <c r="D141" s="28" t="n">
        <f aca="false">'declin  dist'!$D$141</f>
        <v>5</v>
      </c>
      <c r="E141" s="7" t="n">
        <v>140</v>
      </c>
      <c r="F141" s="53" t="n">
        <f aca="false">calc!$P$141</f>
        <v>59.5916818693217</v>
      </c>
      <c r="G141" s="54"/>
      <c r="J141" s="55" t="n">
        <f aca="false">F141-F140</f>
        <v>0.962597553884457</v>
      </c>
    </row>
    <row r="142" customFormat="false" ht="12.8" hidden="false" customHeight="false" outlineLevel="0" collapsed="false">
      <c r="C142" s="28" t="n">
        <f aca="false">'declin  dist'!$C$142</f>
        <v>21</v>
      </c>
      <c r="D142" s="28" t="n">
        <f aca="false">'declin  dist'!$D$142</f>
        <v>5</v>
      </c>
      <c r="E142" s="7" t="n">
        <v>141</v>
      </c>
      <c r="F142" s="53" t="n">
        <f aca="false">calc!$P$142</f>
        <v>60.5539016885078</v>
      </c>
      <c r="G142" s="54"/>
      <c r="H142" s="50" t="n">
        <f aca="false">COS(F142*PI()/180)</f>
        <v>0.491604544808448</v>
      </c>
      <c r="I142" s="50" t="n">
        <f aca="false">SIN(F142*PI()/180)</f>
        <v>0.870818564066981</v>
      </c>
      <c r="J142" s="55" t="n">
        <f aca="false">F142-F141</f>
        <v>0.962219819186068</v>
      </c>
    </row>
    <row r="143" customFormat="false" ht="12.8" hidden="false" customHeight="false" outlineLevel="0" collapsed="false">
      <c r="C143" s="28" t="n">
        <f aca="false">'declin  dist'!$C$143</f>
        <v>22</v>
      </c>
      <c r="D143" s="28" t="n">
        <f aca="false">'declin  dist'!$D$143</f>
        <v>5</v>
      </c>
      <c r="E143" s="7" t="n">
        <v>142</v>
      </c>
      <c r="F143" s="53" t="n">
        <f aca="false">calc!$P$143</f>
        <v>61.5157506716936</v>
      </c>
      <c r="G143" s="54"/>
      <c r="J143" s="55" t="n">
        <f aca="false">F143-F142</f>
        <v>0.961848983185803</v>
      </c>
    </row>
    <row r="144" customFormat="false" ht="12.8" hidden="false" customHeight="false" outlineLevel="0" collapsed="false">
      <c r="C144" s="28" t="n">
        <f aca="false">'declin  dist'!$C$144</f>
        <v>23</v>
      </c>
      <c r="D144" s="28" t="n">
        <f aca="false">'declin  dist'!$D$144</f>
        <v>5</v>
      </c>
      <c r="E144" s="7" t="n">
        <v>143</v>
      </c>
      <c r="F144" s="53" t="n">
        <f aca="false">calc!$P$144</f>
        <v>62.4772358076877</v>
      </c>
      <c r="G144" s="54"/>
      <c r="J144" s="55" t="n">
        <f aca="false">F144-F143</f>
        <v>0.961485135994124</v>
      </c>
    </row>
    <row r="145" customFormat="false" ht="12.8" hidden="false" customHeight="false" outlineLevel="0" collapsed="false">
      <c r="C145" s="28" t="n">
        <f aca="false">'declin  dist'!$C$145</f>
        <v>24</v>
      </c>
      <c r="D145" s="28" t="n">
        <f aca="false">'declin  dist'!$D$145</f>
        <v>5</v>
      </c>
      <c r="E145" s="7" t="n">
        <v>144</v>
      </c>
      <c r="F145" s="53" t="n">
        <f aca="false">calc!$P$145</f>
        <v>63.438364173437</v>
      </c>
      <c r="G145" s="54"/>
      <c r="J145" s="55" t="n">
        <f aca="false">F145-F144</f>
        <v>0.96112836574931</v>
      </c>
    </row>
    <row r="146" customFormat="false" ht="12.8" hidden="false" customHeight="false" outlineLevel="0" collapsed="false">
      <c r="C146" s="28" t="n">
        <f aca="false">'declin  dist'!$C$146</f>
        <v>25</v>
      </c>
      <c r="D146" s="28" t="n">
        <f aca="false">'declin  dist'!$D$146</f>
        <v>5</v>
      </c>
      <c r="E146" s="7" t="n">
        <v>145</v>
      </c>
      <c r="F146" s="53" t="n">
        <f aca="false">calc!$P$146</f>
        <v>64.3991429320704</v>
      </c>
      <c r="G146" s="54"/>
      <c r="J146" s="55" t="n">
        <f aca="false">F146-F145</f>
        <v>0.96077875863341</v>
      </c>
    </row>
    <row r="147" customFormat="false" ht="12.8" hidden="false" customHeight="false" outlineLevel="0" collapsed="false">
      <c r="C147" s="28" t="n">
        <f aca="false">'declin  dist'!$C$147</f>
        <v>26</v>
      </c>
      <c r="D147" s="28" t="n">
        <f aca="false">'declin  dist'!$D$147</f>
        <v>5</v>
      </c>
      <c r="E147" s="7" t="n">
        <v>146</v>
      </c>
      <c r="F147" s="53" t="n">
        <f aca="false">calc!$P$147</f>
        <v>65.3595793308857</v>
      </c>
      <c r="G147" s="54"/>
      <c r="H147" s="50" t="n">
        <f aca="false">COS(F147*PI()/180)</f>
        <v>0.416922130835441</v>
      </c>
      <c r="I147" s="50" t="n">
        <f aca="false">SIN(F147*PI()/180)</f>
        <v>0.908942207634586</v>
      </c>
      <c r="J147" s="55" t="n">
        <f aca="false">F147-F146</f>
        <v>0.960436398815233</v>
      </c>
    </row>
    <row r="148" customFormat="false" ht="12.8" hidden="false" customHeight="false" outlineLevel="0" collapsed="false">
      <c r="C148" s="28" t="n">
        <f aca="false">'declin  dist'!$C$148</f>
        <v>27</v>
      </c>
      <c r="D148" s="28" t="n">
        <f aca="false">'declin  dist'!$D$148</f>
        <v>5</v>
      </c>
      <c r="E148" s="7" t="n">
        <v>147</v>
      </c>
      <c r="F148" s="53" t="n">
        <f aca="false">calc!$P$148</f>
        <v>66.3196806993969</v>
      </c>
      <c r="G148" s="54"/>
      <c r="J148" s="55" t="n">
        <f aca="false">F148-F147</f>
        <v>0.960101368511275</v>
      </c>
    </row>
    <row r="149" customFormat="false" ht="12.8" hidden="false" customHeight="false" outlineLevel="0" collapsed="false">
      <c r="C149" s="28" t="n">
        <f aca="false">'declin  dist'!$C$149</f>
        <v>28</v>
      </c>
      <c r="D149" s="28" t="n">
        <f aca="false">'declin  dist'!$D$149</f>
        <v>5</v>
      </c>
      <c r="E149" s="7" t="n">
        <v>148</v>
      </c>
      <c r="F149" s="53" t="n">
        <f aca="false">calc!$P$149</f>
        <v>67.2794544473262</v>
      </c>
      <c r="G149" s="54"/>
      <c r="J149" s="55" t="n">
        <f aca="false">F149-F148</f>
        <v>0.959773747929219</v>
      </c>
    </row>
    <row r="150" customFormat="false" ht="12.8" hidden="false" customHeight="false" outlineLevel="0" collapsed="false">
      <c r="C150" s="28" t="n">
        <f aca="false">'declin  dist'!$C$150</f>
        <v>29</v>
      </c>
      <c r="D150" s="28" t="n">
        <f aca="false">'declin  dist'!$D$150</f>
        <v>5</v>
      </c>
      <c r="E150" s="7" t="n">
        <v>149</v>
      </c>
      <c r="F150" s="53" t="n">
        <f aca="false">calc!$P$150</f>
        <v>68.2389080626114</v>
      </c>
      <c r="G150" s="54"/>
      <c r="J150" s="55" t="n">
        <f aca="false">F150-F149</f>
        <v>0.959453615285241</v>
      </c>
    </row>
    <row r="151" customFormat="false" ht="12.8" hidden="false" customHeight="false" outlineLevel="0" collapsed="false">
      <c r="C151" s="28" t="n">
        <f aca="false">'declin  dist'!$C$151</f>
        <v>30</v>
      </c>
      <c r="D151" s="28" t="n">
        <f aca="false">'declin  dist'!$D$151</f>
        <v>5</v>
      </c>
      <c r="E151" s="7" t="n">
        <v>150</v>
      </c>
      <c r="F151" s="53" t="n">
        <f aca="false">calc!$P$151</f>
        <v>69.1980491094221</v>
      </c>
      <c r="G151" s="54"/>
      <c r="J151" s="55" t="n">
        <f aca="false">F151-F150</f>
        <v>0.959141046810714</v>
      </c>
    </row>
    <row r="152" customFormat="false" ht="12.8" hidden="false" customHeight="false" outlineLevel="0" collapsed="false">
      <c r="C152" s="28" t="n">
        <f aca="false">'declin  dist'!$C$152</f>
        <v>31</v>
      </c>
      <c r="D152" s="28" t="n">
        <f aca="false">'declin  dist'!$D$152</f>
        <v>5</v>
      </c>
      <c r="E152" s="7" t="n">
        <v>151</v>
      </c>
      <c r="F152" s="53" t="n">
        <f aca="false">calc!$P$152</f>
        <v>70.1568852261486</v>
      </c>
      <c r="G152" s="54"/>
      <c r="H152" s="50" t="n">
        <f aca="false">COS(F152*PI()/180)</f>
        <v>0.339445832121966</v>
      </c>
      <c r="I152" s="50" t="n">
        <f aca="false">SIN(F152*PI()/180)</f>
        <v>0.940625604082212</v>
      </c>
      <c r="J152" s="55" t="n">
        <f aca="false">F152-F151</f>
        <v>0.958836116726474</v>
      </c>
    </row>
    <row r="153" customFormat="false" ht="12.8" hidden="false" customHeight="false" outlineLevel="0" collapsed="false">
      <c r="C153" s="28" t="n">
        <f aca="false">'declin  dist'!$C$153</f>
        <v>1</v>
      </c>
      <c r="D153" s="28" t="n">
        <f aca="false">'declin  dist'!$D$153</f>
        <v>6</v>
      </c>
      <c r="E153" s="7" t="n">
        <v>152</v>
      </c>
      <c r="F153" s="53" t="n">
        <f aca="false">calc!$P$153</f>
        <v>71.1154241234015</v>
      </c>
      <c r="G153" s="54"/>
      <c r="J153" s="55" t="n">
        <f aca="false">F153-F152</f>
        <v>0.958538897252893</v>
      </c>
    </row>
    <row r="154" customFormat="false" ht="12.8" hidden="false" customHeight="false" outlineLevel="0" collapsed="false">
      <c r="C154" s="28" t="n">
        <f aca="false">'declin  dist'!$C$154</f>
        <v>2</v>
      </c>
      <c r="D154" s="28" t="n">
        <f aca="false">'declin  dist'!$D$154</f>
        <v>6</v>
      </c>
      <c r="E154" s="7" t="n">
        <v>153</v>
      </c>
      <c r="F154" s="53" t="n">
        <f aca="false">calc!$P$154</f>
        <v>72.0736735820086</v>
      </c>
      <c r="G154" s="54"/>
      <c r="J154" s="55" t="n">
        <f aca="false">F154-F153</f>
        <v>0.958249458607071</v>
      </c>
    </row>
    <row r="155" customFormat="false" ht="12.8" hidden="false" customHeight="false" outlineLevel="0" collapsed="false">
      <c r="C155" s="28" t="n">
        <f aca="false">'declin  dist'!$C$155</f>
        <v>3</v>
      </c>
      <c r="D155" s="28" t="n">
        <f aca="false">'declin  dist'!$D$155</f>
        <v>6</v>
      </c>
      <c r="E155" s="7" t="n">
        <v>154</v>
      </c>
      <c r="F155" s="53" t="n">
        <f aca="false">calc!$P$155</f>
        <v>73.0316414510129</v>
      </c>
      <c r="G155" s="54"/>
      <c r="J155" s="55" t="n">
        <f aca="false">F155-F154</f>
        <v>0.957967869004392</v>
      </c>
    </row>
    <row r="156" customFormat="false" ht="12.8" hidden="false" customHeight="false" outlineLevel="0" collapsed="false">
      <c r="C156" s="28" t="n">
        <f aca="false">'declin  dist'!$C$156</f>
        <v>4</v>
      </c>
      <c r="D156" s="28" t="n">
        <f aca="false">'declin  dist'!$D$156</f>
        <v>6</v>
      </c>
      <c r="E156" s="7" t="n">
        <v>155</v>
      </c>
      <c r="F156" s="53" t="n">
        <f aca="false">calc!$P$156</f>
        <v>73.9893356456525</v>
      </c>
      <c r="G156" s="54"/>
      <c r="J156" s="55" t="n">
        <f aca="false">F156-F155</f>
        <v>0.957694194639501</v>
      </c>
    </row>
    <row r="157" customFormat="false" ht="12.8" hidden="false" customHeight="false" outlineLevel="0" collapsed="false">
      <c r="C157" s="28" t="n">
        <f aca="false">'declin  dist'!$C$157</f>
        <v>5</v>
      </c>
      <c r="D157" s="28" t="n">
        <f aca="false">'declin  dist'!$D$157</f>
        <v>6</v>
      </c>
      <c r="E157" s="7" t="n">
        <v>156</v>
      </c>
      <c r="F157" s="53" t="n">
        <f aca="false">calc!$P$157</f>
        <v>74.946764145355</v>
      </c>
      <c r="G157" s="54"/>
      <c r="H157" s="50" t="n">
        <f aca="false">COS(F157*PI()/180)</f>
        <v>0.259716414487532</v>
      </c>
      <c r="I157" s="50" t="n">
        <f aca="false">SIN(F157*PI()/180)</f>
        <v>0.965684930008613</v>
      </c>
      <c r="J157" s="55" t="n">
        <f aca="false">F157-F156</f>
        <v>0.957428499702587</v>
      </c>
    </row>
    <row r="158" customFormat="false" ht="12.8" hidden="false" customHeight="false" outlineLevel="0" collapsed="false">
      <c r="C158" s="28" t="n">
        <f aca="false">'declin  dist'!$C$158</f>
        <v>6</v>
      </c>
      <c r="D158" s="28" t="n">
        <f aca="false">'declin  dist'!$D$158</f>
        <v>6</v>
      </c>
      <c r="E158" s="7" t="n">
        <v>157</v>
      </c>
      <c r="F158" s="53" t="n">
        <f aca="false">calc!$P$158</f>
        <v>75.9039349917259</v>
      </c>
      <c r="G158" s="54"/>
      <c r="J158" s="55" t="n">
        <f aca="false">F158-F157</f>
        <v>0.957170846370843</v>
      </c>
    </row>
    <row r="159" customFormat="false" ht="12.8" hidden="false" customHeight="false" outlineLevel="0" collapsed="false">
      <c r="C159" s="28" t="n">
        <f aca="false">'declin  dist'!$C$159</f>
        <v>7</v>
      </c>
      <c r="D159" s="28" t="n">
        <f aca="false">'declin  dist'!$D$159</f>
        <v>6</v>
      </c>
      <c r="E159" s="7" t="n">
        <v>158</v>
      </c>
      <c r="F159" s="53" t="n">
        <f aca="false">calc!$P$159</f>
        <v>76.8608562865245</v>
      </c>
      <c r="G159" s="54"/>
      <c r="J159" s="55" t="n">
        <f aca="false">F159-F158</f>
        <v>0.956921294798647</v>
      </c>
    </row>
    <row r="160" customFormat="false" ht="12.8" hidden="false" customHeight="false" outlineLevel="0" collapsed="false">
      <c r="C160" s="28" t="n">
        <f aca="false">'declin  dist'!$C$160</f>
        <v>8</v>
      </c>
      <c r="D160" s="28" t="n">
        <f aca="false">'declin  dist'!$D$160</f>
        <v>6</v>
      </c>
      <c r="E160" s="7" t="n">
        <v>159</v>
      </c>
      <c r="F160" s="53" t="n">
        <f aca="false">calc!$P$160</f>
        <v>77.817536189663</v>
      </c>
      <c r="G160" s="54"/>
      <c r="J160" s="55" t="n">
        <f aca="false">F160-F159</f>
        <v>0.956679903138451</v>
      </c>
    </row>
    <row r="161" customFormat="false" ht="12.8" hidden="false" customHeight="false" outlineLevel="0" collapsed="false">
      <c r="C161" s="28" t="n">
        <f aca="false">'declin  dist'!$C$161</f>
        <v>9</v>
      </c>
      <c r="D161" s="28" t="n">
        <f aca="false">'declin  dist'!$D$161</f>
        <v>6</v>
      </c>
      <c r="E161" s="7" t="n">
        <v>160</v>
      </c>
      <c r="F161" s="53" t="n">
        <f aca="false">calc!$P$161</f>
        <v>78.7739829171697</v>
      </c>
      <c r="G161" s="54"/>
      <c r="J161" s="55" t="n">
        <f aca="false">F161-F160</f>
        <v>0.956446727506759</v>
      </c>
    </row>
    <row r="162" customFormat="false" ht="12.8" hidden="false" customHeight="false" outlineLevel="0" collapsed="false">
      <c r="C162" s="28" t="n">
        <f aca="false">'declin  dist'!$C$162</f>
        <v>10</v>
      </c>
      <c r="D162" s="28" t="n">
        <f aca="false">'declin  dist'!$D$162</f>
        <v>6</v>
      </c>
      <c r="E162" s="7" t="n">
        <v>161</v>
      </c>
      <c r="F162" s="53" t="n">
        <f aca="false">calc!$P$162</f>
        <v>79.7302047391816</v>
      </c>
      <c r="G162" s="54"/>
      <c r="H162" s="50" t="n">
        <f aca="false">COS(F162*PI()/180)</f>
        <v>0.17828351350562</v>
      </c>
      <c r="I162" s="50" t="n">
        <f aca="false">SIN(F162*PI()/180)</f>
        <v>0.983979160761086</v>
      </c>
      <c r="J162" s="55" t="n">
        <f aca="false">F162-F161</f>
        <v>0.956221822011869</v>
      </c>
    </row>
    <row r="163" customFormat="false" ht="12.8" hidden="false" customHeight="false" outlineLevel="0" collapsed="false">
      <c r="C163" s="28" t="n">
        <f aca="false">'declin  dist'!$C$163</f>
        <v>11</v>
      </c>
      <c r="D163" s="28" t="n">
        <f aca="false">'declin  dist'!$D$163</f>
        <v>6</v>
      </c>
      <c r="E163" s="7" t="n">
        <v>162</v>
      </c>
      <c r="F163" s="53" t="n">
        <f aca="false">calc!$P$163</f>
        <v>80.6862099779272</v>
      </c>
      <c r="G163" s="54"/>
      <c r="J163" s="55" t="n">
        <f aca="false">F163-F162</f>
        <v>0.956005238745561</v>
      </c>
    </row>
    <row r="164" customFormat="false" ht="12.8" hidden="false" customHeight="false" outlineLevel="0" collapsed="false">
      <c r="C164" s="28" t="n">
        <f aca="false">'declin  dist'!$C$164</f>
        <v>12</v>
      </c>
      <c r="D164" s="28" t="n">
        <f aca="false">'declin  dist'!$D$164</f>
        <v>6</v>
      </c>
      <c r="E164" s="7" t="n">
        <v>163</v>
      </c>
      <c r="F164" s="53" t="n">
        <f aca="false">calc!$P$164</f>
        <v>81.6420070056951</v>
      </c>
      <c r="G164" s="54"/>
      <c r="J164" s="55" t="n">
        <f aca="false">F164-F163</f>
        <v>0.9557970277679</v>
      </c>
    </row>
    <row r="165" customFormat="false" ht="12.8" hidden="false" customHeight="false" outlineLevel="0" collapsed="false">
      <c r="C165" s="28" t="n">
        <f aca="false">'declin  dist'!$C$165</f>
        <v>13</v>
      </c>
      <c r="D165" s="28" t="n">
        <f aca="false">'declin  dist'!$D$165</f>
        <v>6</v>
      </c>
      <c r="E165" s="7" t="n">
        <v>164</v>
      </c>
      <c r="F165" s="53" t="n">
        <f aca="false">calc!$P$165</f>
        <v>82.5976042428191</v>
      </c>
      <c r="G165" s="54"/>
      <c r="J165" s="55" t="n">
        <f aca="false">F165-F164</f>
        <v>0.955597237124081</v>
      </c>
    </row>
    <row r="166" customFormat="false" ht="12.8" hidden="false" customHeight="false" outlineLevel="0" collapsed="false">
      <c r="C166" s="28" t="n">
        <f aca="false">'declin  dist'!$C$166</f>
        <v>14</v>
      </c>
      <c r="D166" s="28" t="n">
        <f aca="false">'declin  dist'!$D$166</f>
        <v>6</v>
      </c>
      <c r="E166" s="7" t="n">
        <v>165</v>
      </c>
      <c r="F166" s="53" t="n">
        <f aca="false">calc!$P$166</f>
        <v>83.5530101556562</v>
      </c>
      <c r="G166" s="54"/>
      <c r="J166" s="55" t="n">
        <f aca="false">F166-F165</f>
        <v>0.955405912837009</v>
      </c>
    </row>
    <row r="167" customFormat="false" ht="12.8" hidden="false" customHeight="false" outlineLevel="0" collapsed="false">
      <c r="C167" s="28" t="n">
        <f aca="false">'declin  dist'!$C$167</f>
        <v>15</v>
      </c>
      <c r="D167" s="28" t="n">
        <f aca="false">'declin  dist'!$D$167</f>
        <v>6</v>
      </c>
      <c r="E167" s="7" t="n">
        <v>166</v>
      </c>
      <c r="F167" s="53" t="n">
        <f aca="false">calc!$P$167</f>
        <v>84.508233254557</v>
      </c>
      <c r="G167" s="54"/>
      <c r="H167" s="50" t="n">
        <f aca="false">COS(F167*PI()/180)</f>
        <v>0.0957027156853106</v>
      </c>
      <c r="I167" s="50" t="n">
        <f aca="false">SIN(F167*PI()/180)</f>
        <v>0.995409960875647</v>
      </c>
      <c r="J167" s="55" t="n">
        <f aca="false">F167-F166</f>
        <v>0.955223098900845</v>
      </c>
    </row>
    <row r="168" customFormat="false" ht="12.8" hidden="false" customHeight="false" outlineLevel="0" collapsed="false">
      <c r="C168" s="28" t="n">
        <f aca="false">'declin  dist'!$C$168</f>
        <v>16</v>
      </c>
      <c r="D168" s="28" t="n">
        <f aca="false">'declin  dist'!$D$168</f>
        <v>6</v>
      </c>
      <c r="E168" s="7" t="n">
        <v>167</v>
      </c>
      <c r="F168" s="53" t="n">
        <f aca="false">calc!$P$168</f>
        <v>85.4632820918506</v>
      </c>
      <c r="G168" s="54"/>
      <c r="J168" s="55" t="n">
        <f aca="false">F168-F167</f>
        <v>0.955048837293575</v>
      </c>
    </row>
    <row r="169" customFormat="false" ht="12.8" hidden="false" customHeight="false" outlineLevel="0" collapsed="false">
      <c r="C169" s="28" t="n">
        <f aca="false">'declin  dist'!$C$169</f>
        <v>17</v>
      </c>
      <c r="D169" s="28" t="n">
        <f aca="false">'declin  dist'!$D$169</f>
        <v>6</v>
      </c>
      <c r="E169" s="7" t="n">
        <v>168</v>
      </c>
      <c r="F169" s="53" t="n">
        <f aca="false">calc!$P$169</f>
        <v>86.4181652598102</v>
      </c>
      <c r="G169" s="54"/>
      <c r="J169" s="55" t="n">
        <f aca="false">F169-F168</f>
        <v>0.954883167959608</v>
      </c>
    </row>
    <row r="170" customFormat="false" ht="12.8" hidden="false" customHeight="false" outlineLevel="0" collapsed="false">
      <c r="C170" s="28" t="n">
        <f aca="false">'declin  dist'!$C$170</f>
        <v>18</v>
      </c>
      <c r="D170" s="28" t="n">
        <f aca="false">'declin  dist'!$D$170</f>
        <v>6</v>
      </c>
      <c r="E170" s="7" t="n">
        <v>169</v>
      </c>
      <c r="F170" s="53" t="n">
        <f aca="false">calc!$P$170</f>
        <v>87.3728913886422</v>
      </c>
      <c r="G170" s="54"/>
      <c r="J170" s="55" t="n">
        <f aca="false">F170-F169</f>
        <v>0.954726128832064</v>
      </c>
    </row>
    <row r="171" customFormat="false" ht="12.8" hidden="false" customHeight="false" outlineLevel="0" collapsed="false">
      <c r="C171" s="28" t="n">
        <f aca="false">'declin  dist'!$C$171</f>
        <v>19</v>
      </c>
      <c r="D171" s="28" t="n">
        <f aca="false">'declin  dist'!$D$171</f>
        <v>6</v>
      </c>
      <c r="E171" s="7" t="n">
        <v>170</v>
      </c>
      <c r="F171" s="53" t="n">
        <f aca="false">calc!$P$171</f>
        <v>88.3274691444484</v>
      </c>
      <c r="G171" s="54"/>
      <c r="J171" s="55" t="n">
        <f aca="false">F171-F170</f>
        <v>0.954577755806184</v>
      </c>
    </row>
    <row r="172" customFormat="false" ht="12.8" hidden="false" customHeight="false" outlineLevel="0" collapsed="false">
      <c r="C172" s="28" t="n">
        <f aca="false">'declin  dist'!$C$172</f>
        <v>20</v>
      </c>
      <c r="D172" s="28" t="n">
        <f aca="false">'declin  dist'!$D$172</f>
        <v>6</v>
      </c>
      <c r="E172" s="7" t="n">
        <v>171</v>
      </c>
      <c r="F172" s="53" t="n">
        <f aca="false">calc!$P$172</f>
        <v>89.281907227206</v>
      </c>
      <c r="G172" s="54"/>
      <c r="H172" s="50" t="n">
        <f aca="false">COS(F172*PI()/180)</f>
        <v>0.0125327551103015</v>
      </c>
      <c r="I172" s="50" t="n">
        <f aca="false">SIN(F172*PI()/180)</f>
        <v>0.999921461940559</v>
      </c>
      <c r="J172" s="55" t="n">
        <f aca="false">F172-F171</f>
        <v>0.954438082757562</v>
      </c>
    </row>
    <row r="173" customFormat="false" ht="12.8" hidden="false" customHeight="false" outlineLevel="0" collapsed="false">
      <c r="C173" s="28" t="n">
        <f aca="false">'declin  dist'!$C$173</f>
        <v>21</v>
      </c>
      <c r="D173" s="28" t="n">
        <f aca="false">'declin  dist'!$D$173</f>
        <v>6</v>
      </c>
      <c r="E173" s="7" t="n">
        <v>172</v>
      </c>
      <c r="F173" s="53" t="n">
        <f aca="false">calc!$P$173</f>
        <v>90.2362143687503</v>
      </c>
      <c r="G173" s="54"/>
      <c r="J173" s="55" t="n">
        <f aca="false">F173-F172</f>
        <v>0.954307141544291</v>
      </c>
    </row>
    <row r="174" customFormat="false" ht="12.8" hidden="false" customHeight="false" outlineLevel="0" collapsed="false">
      <c r="C174" s="28" t="n">
        <f aca="false">'declin  dist'!$C$174</f>
        <v>22</v>
      </c>
      <c r="D174" s="28" t="n">
        <f aca="false">'declin  dist'!$D$174</f>
        <v>6</v>
      </c>
      <c r="E174" s="7" t="n">
        <v>173</v>
      </c>
      <c r="F174" s="53" t="n">
        <f aca="false">calc!$P$174</f>
        <v>91.1903993307304</v>
      </c>
      <c r="G174" s="54"/>
      <c r="J174" s="55" t="n">
        <f aca="false">F174-F173</f>
        <v>0.954184961980147</v>
      </c>
    </row>
    <row r="175" customFormat="false" ht="12.8" hidden="false" customHeight="false" outlineLevel="0" collapsed="false">
      <c r="C175" s="28" t="n">
        <f aca="false">'declin  dist'!$C$175</f>
        <v>23</v>
      </c>
      <c r="D175" s="28" t="n">
        <f aca="false">'declin  dist'!$D$175</f>
        <v>6</v>
      </c>
      <c r="E175" s="7" t="n">
        <v>174</v>
      </c>
      <c r="F175" s="53" t="n">
        <f aca="false">calc!$P$175</f>
        <v>92.1444709026043</v>
      </c>
      <c r="G175" s="54"/>
      <c r="J175" s="55" t="n">
        <f aca="false">F175-F174</f>
        <v>0.954071571873868</v>
      </c>
    </row>
    <row r="176" customFormat="false" ht="12.8" hidden="false" customHeight="false" outlineLevel="0" collapsed="false">
      <c r="C176" s="28" t="n">
        <f aca="false">'declin  dist'!$C$176</f>
        <v>24</v>
      </c>
      <c r="D176" s="28" t="n">
        <f aca="false">'declin  dist'!$D$176</f>
        <v>6</v>
      </c>
      <c r="E176" s="7" t="n">
        <v>175</v>
      </c>
      <c r="F176" s="53" t="n">
        <f aca="false">calc!$P$176</f>
        <v>93.0984378995999</v>
      </c>
      <c r="G176" s="54"/>
      <c r="J176" s="55" t="n">
        <f aca="false">F176-F175</f>
        <v>0.953966996995604</v>
      </c>
    </row>
    <row r="177" customFormat="false" ht="12.8" hidden="false" customHeight="false" outlineLevel="0" collapsed="false">
      <c r="C177" s="28" t="n">
        <f aca="false">'declin  dist'!$C$177</f>
        <v>25</v>
      </c>
      <c r="D177" s="28" t="n">
        <f aca="false">'declin  dist'!$D$177</f>
        <v>6</v>
      </c>
      <c r="E177" s="7" t="n">
        <v>176</v>
      </c>
      <c r="F177" s="53" t="n">
        <f aca="false">calc!$P$177</f>
        <v>94.0523091606895</v>
      </c>
      <c r="G177" s="54"/>
      <c r="H177" s="50" t="n">
        <f aca="false">COS(F177*PI()/180)</f>
        <v>-0.0706671876873462</v>
      </c>
      <c r="I177" s="50" t="n">
        <f aca="false">SIN(F177*PI()/180)</f>
        <v>0.997499949165092</v>
      </c>
      <c r="J177" s="55" t="n">
        <f aca="false">F177-F176</f>
        <v>0.953871261089617</v>
      </c>
    </row>
    <row r="178" customFormat="false" ht="12.8" hidden="false" customHeight="false" outlineLevel="0" collapsed="false">
      <c r="C178" s="28" t="n">
        <f aca="false">'declin  dist'!$C$178</f>
        <v>26</v>
      </c>
      <c r="D178" s="28" t="n">
        <f aca="false">'declin  dist'!$D$178</f>
        <v>6</v>
      </c>
      <c r="E178" s="7" t="n">
        <v>177</v>
      </c>
      <c r="F178" s="53" t="n">
        <f aca="false">calc!$P$178</f>
        <v>95.0060935465752</v>
      </c>
      <c r="G178" s="54"/>
      <c r="J178" s="55" t="n">
        <f aca="false">F178-F177</f>
        <v>0.953784385885655</v>
      </c>
    </row>
    <row r="179" customFormat="false" ht="12.8" hidden="false" customHeight="false" outlineLevel="0" collapsed="false">
      <c r="C179" s="28" t="n">
        <f aca="false">'declin  dist'!$C$179</f>
        <v>27</v>
      </c>
      <c r="D179" s="28" t="n">
        <f aca="false">'declin  dist'!$D$179</f>
        <v>6</v>
      </c>
      <c r="E179" s="7" t="n">
        <v>178</v>
      </c>
      <c r="F179" s="53" t="n">
        <f aca="false">calc!$P$179</f>
        <v>95.9597999376497</v>
      </c>
      <c r="G179" s="54"/>
      <c r="J179" s="55" t="n">
        <f aca="false">F179-F178</f>
        <v>0.953706391074519</v>
      </c>
    </row>
    <row r="180" customFormat="false" ht="12.8" hidden="false" customHeight="false" outlineLevel="0" collapsed="false">
      <c r="C180" s="28" t="n">
        <f aca="false">'declin  dist'!$C$180</f>
        <v>28</v>
      </c>
      <c r="D180" s="28" t="n">
        <f aca="false">'declin  dist'!$D$180</f>
        <v>6</v>
      </c>
      <c r="E180" s="7" t="n">
        <v>179</v>
      </c>
      <c r="F180" s="53" t="n">
        <f aca="false">calc!$P$180</f>
        <v>96.9134372319765</v>
      </c>
      <c r="G180" s="54"/>
      <c r="J180" s="55" t="n">
        <f aca="false">F180-F179</f>
        <v>0.953637294326853</v>
      </c>
    </row>
    <row r="181" customFormat="false" ht="12.8" hidden="false" customHeight="false" outlineLevel="0" collapsed="false">
      <c r="C181" s="28" t="n">
        <f aca="false">'declin  dist'!$C$181</f>
        <v>29</v>
      </c>
      <c r="D181" s="28" t="n">
        <f aca="false">'declin  dist'!$D$181</f>
        <v>6</v>
      </c>
      <c r="E181" s="7" t="n">
        <v>180</v>
      </c>
      <c r="F181" s="53" t="n">
        <f aca="false">calc!$P$181</f>
        <v>97.8670143432712</v>
      </c>
      <c r="G181" s="54"/>
      <c r="J181" s="55" t="n">
        <f aca="false">F181-F180</f>
        <v>0.953577111294663</v>
      </c>
    </row>
    <row r="182" customFormat="false" ht="12.8" hidden="false" customHeight="false" outlineLevel="0" collapsed="false">
      <c r="C182" s="28" t="n">
        <f aca="false">'declin  dist'!$C$182</f>
        <v>30</v>
      </c>
      <c r="D182" s="28" t="n">
        <f aca="false">'declin  dist'!$D$182</f>
        <v>6</v>
      </c>
      <c r="E182" s="7" t="n">
        <v>181</v>
      </c>
      <c r="F182" s="53" t="n">
        <f aca="false">calc!$P$182</f>
        <v>98.8205401988591</v>
      </c>
      <c r="G182" s="54"/>
      <c r="H182" s="50" t="n">
        <f aca="false">COS(F182*PI()/180)</f>
        <v>-0.153340100489048</v>
      </c>
      <c r="I182" s="50" t="n">
        <f aca="false">SIN(F182*PI()/180)</f>
        <v>0.988173473425597</v>
      </c>
      <c r="J182" s="55" t="n">
        <f aca="false">F182-F181</f>
        <v>0.953525855587856</v>
      </c>
    </row>
    <row r="183" customFormat="false" ht="12.8" hidden="false" customHeight="false" outlineLevel="0" collapsed="false">
      <c r="C183" s="28" t="n">
        <f aca="false">'declin  dist'!$C$183</f>
        <v>1</v>
      </c>
      <c r="D183" s="28" t="n">
        <f aca="false">'declin  dist'!$D$183</f>
        <v>7</v>
      </c>
      <c r="E183" s="7" t="n">
        <v>182</v>
      </c>
      <c r="F183" s="53" t="n">
        <f aca="false">calc!$P$183</f>
        <v>99.7740237376621</v>
      </c>
      <c r="G183" s="54"/>
      <c r="J183" s="55" t="n">
        <f aca="false">F183-F182</f>
        <v>0.953483538802985</v>
      </c>
    </row>
    <row r="184" customFormat="false" ht="12.8" hidden="false" customHeight="false" outlineLevel="0" collapsed="false">
      <c r="C184" s="28" t="n">
        <f aca="false">'declin  dist'!$C$184</f>
        <v>2</v>
      </c>
      <c r="D184" s="28" t="n">
        <f aca="false">'declin  dist'!$D$184</f>
        <v>7</v>
      </c>
      <c r="E184" s="7" t="n">
        <v>183</v>
      </c>
      <c r="F184" s="53" t="n">
        <f aca="false">calc!$P$184</f>
        <v>100.727473908169</v>
      </c>
      <c r="G184" s="54"/>
      <c r="J184" s="55" t="n">
        <f aca="false">F184-F183</f>
        <v>0.953450170507239</v>
      </c>
    </row>
    <row r="185" customFormat="false" ht="12.8" hidden="false" customHeight="false" outlineLevel="0" collapsed="false">
      <c r="C185" s="28" t="n">
        <f aca="false">'declin  dist'!$C$185</f>
        <v>3</v>
      </c>
      <c r="D185" s="28" t="n">
        <f aca="false">'declin  dist'!$D$185</f>
        <v>7</v>
      </c>
      <c r="E185" s="7" t="n">
        <v>184</v>
      </c>
      <c r="F185" s="53" t="n">
        <f aca="false">calc!$P$185</f>
        <v>101.680899666414</v>
      </c>
      <c r="G185" s="54"/>
      <c r="J185" s="55" t="n">
        <f aca="false">F185-F184</f>
        <v>0.953425758244237</v>
      </c>
    </row>
    <row r="186" customFormat="false" ht="12.8" hidden="false" customHeight="false" outlineLevel="0" collapsed="false">
      <c r="C186" s="28" t="n">
        <f aca="false">'declin  dist'!$C$186</f>
        <v>4</v>
      </c>
      <c r="D186" s="28" t="n">
        <f aca="false">'declin  dist'!$D$186</f>
        <v>7</v>
      </c>
      <c r="E186" s="7" t="n">
        <v>185</v>
      </c>
      <c r="F186" s="53" t="n">
        <f aca="false">calc!$P$186</f>
        <v>102.634309973939</v>
      </c>
      <c r="G186" s="54"/>
      <c r="J186" s="55" t="n">
        <f aca="false">F186-F185</f>
        <v>0.953410307525658</v>
      </c>
    </row>
    <row r="187" customFormat="false" ht="12.8" hidden="false" customHeight="false" outlineLevel="0" collapsed="false">
      <c r="C187" s="28" t="n">
        <f aca="false">'declin  dist'!$C$187</f>
        <v>5</v>
      </c>
      <c r="D187" s="28" t="n">
        <f aca="false">'declin  dist'!$D$187</f>
        <v>7</v>
      </c>
      <c r="E187" s="7" t="n">
        <v>186</v>
      </c>
      <c r="F187" s="53" t="n">
        <f aca="false">calc!$P$187</f>
        <v>103.58771379578</v>
      </c>
      <c r="G187" s="54"/>
      <c r="H187" s="50" t="n">
        <f aca="false">COS(F187*PI()/180)</f>
        <v>-0.234933685516685</v>
      </c>
      <c r="I187" s="50" t="n">
        <f aca="false">SIN(F187*PI()/180)</f>
        <v>0.972011400863975</v>
      </c>
      <c r="J187" s="55" t="n">
        <f aca="false">F187-F186</f>
        <v>0.953403821841235</v>
      </c>
    </row>
    <row r="188" customFormat="false" ht="12.8" hidden="false" customHeight="false" outlineLevel="0" collapsed="false">
      <c r="C188" s="28" t="n">
        <f aca="false">'declin  dist'!$C$188</f>
        <v>6</v>
      </c>
      <c r="D188" s="28" t="n">
        <f aca="false">'declin  dist'!$D$188</f>
        <v>7</v>
      </c>
      <c r="E188" s="7" t="n">
        <v>187</v>
      </c>
      <c r="F188" s="53" t="n">
        <f aca="false">calc!$P$188</f>
        <v>104.541120098441</v>
      </c>
      <c r="G188" s="54"/>
      <c r="J188" s="55" t="n">
        <f aca="false">F188-F187</f>
        <v>0.953406302660767</v>
      </c>
    </row>
    <row r="189" customFormat="false" ht="12.8" hidden="false" customHeight="false" outlineLevel="0" collapsed="false">
      <c r="C189" s="28" t="n">
        <f aca="false">'declin  dist'!$C$189</f>
        <v>7</v>
      </c>
      <c r="D189" s="28" t="n">
        <f aca="false">'declin  dist'!$D$189</f>
        <v>7</v>
      </c>
      <c r="E189" s="7" t="n">
        <v>188</v>
      </c>
      <c r="F189" s="53" t="n">
        <f aca="false">calc!$P$189</f>
        <v>105.494537847858</v>
      </c>
      <c r="G189" s="54"/>
      <c r="J189" s="55" t="n">
        <f aca="false">F189-F188</f>
        <v>0.953417749417042</v>
      </c>
    </row>
    <row r="190" customFormat="false" ht="12.8" hidden="false" customHeight="false" outlineLevel="0" collapsed="false">
      <c r="C190" s="28" t="n">
        <f aca="false">'declin  dist'!$C$190</f>
        <v>8</v>
      </c>
      <c r="D190" s="28" t="n">
        <f aca="false">'declin  dist'!$D$190</f>
        <v>7</v>
      </c>
      <c r="E190" s="7" t="n">
        <v>189</v>
      </c>
      <c r="F190" s="53" t="n">
        <f aca="false">calc!$P$190</f>
        <v>106.447976007384</v>
      </c>
      <c r="G190" s="54"/>
      <c r="J190" s="55" t="n">
        <f aca="false">F190-F189</f>
        <v>0.953438159525774</v>
      </c>
    </row>
    <row r="191" customFormat="false" ht="12.8" hidden="false" customHeight="false" outlineLevel="0" collapsed="false">
      <c r="C191" s="28" t="n">
        <f aca="false">'declin  dist'!$C$191</f>
        <v>9</v>
      </c>
      <c r="D191" s="28" t="n">
        <f aca="false">'declin  dist'!$D$191</f>
        <v>7</v>
      </c>
      <c r="E191" s="7" t="n">
        <v>190</v>
      </c>
      <c r="F191" s="53" t="n">
        <f aca="false">calc!$P$191</f>
        <v>107.401443535755</v>
      </c>
      <c r="G191" s="54"/>
      <c r="J191" s="55" t="n">
        <f aca="false">F191-F190</f>
        <v>0.953467528370595</v>
      </c>
    </row>
    <row r="192" customFormat="false" ht="12.8" hidden="false" customHeight="false" outlineLevel="0" collapsed="false">
      <c r="C192" s="28" t="n">
        <f aca="false">'declin  dist'!$C$192</f>
        <v>10</v>
      </c>
      <c r="D192" s="28" t="n">
        <f aca="false">'declin  dist'!$D$192</f>
        <v>7</v>
      </c>
      <c r="E192" s="7" t="n">
        <v>191</v>
      </c>
      <c r="F192" s="53" t="n">
        <f aca="false">calc!$P$192</f>
        <v>108.354949385068</v>
      </c>
      <c r="G192" s="54"/>
      <c r="H192" s="50" t="n">
        <f aca="false">COS(F192*PI()/180)</f>
        <v>-0.314902855739504</v>
      </c>
      <c r="I192" s="50" t="n">
        <f aca="false">SIN(F192*PI()/180)</f>
        <v>0.94912390732038</v>
      </c>
      <c r="J192" s="55" t="n">
        <f aca="false">F192-F191</f>
        <v>0.953505849313842</v>
      </c>
    </row>
    <row r="193" customFormat="false" ht="12.8" hidden="false" customHeight="false" outlineLevel="0" collapsed="false">
      <c r="C193" s="28" t="n">
        <f aca="false">'declin  dist'!$C$193</f>
        <v>11</v>
      </c>
      <c r="D193" s="28" t="n">
        <f aca="false">'declin  dist'!$D$193</f>
        <v>7</v>
      </c>
      <c r="E193" s="7" t="n">
        <v>192</v>
      </c>
      <c r="F193" s="53" t="n">
        <f aca="false">calc!$P$193</f>
        <v>109.308502498761</v>
      </c>
      <c r="G193" s="54"/>
      <c r="J193" s="55" t="n">
        <f aca="false">F193-F192</f>
        <v>0.953553113692578</v>
      </c>
    </row>
    <row r="194" customFormat="false" ht="12.8" hidden="false" customHeight="false" outlineLevel="0" collapsed="false">
      <c r="C194" s="28" t="n">
        <f aca="false">'declin  dist'!$C$194</f>
        <v>12</v>
      </c>
      <c r="D194" s="28" t="n">
        <f aca="false">'declin  dist'!$D$194</f>
        <v>7</v>
      </c>
      <c r="E194" s="7" t="n">
        <v>193</v>
      </c>
      <c r="F194" s="53" t="n">
        <f aca="false">calc!$P$194</f>
        <v>110.262111809573</v>
      </c>
      <c r="G194" s="54"/>
      <c r="J194" s="55" t="n">
        <f aca="false">F194-F193</f>
        <v>0.95360931081234</v>
      </c>
    </row>
    <row r="195" customFormat="false" ht="12.8" hidden="false" customHeight="false" outlineLevel="0" collapsed="false">
      <c r="C195" s="28" t="n">
        <f aca="false">'declin  dist'!$C$195</f>
        <v>13</v>
      </c>
      <c r="D195" s="28" t="n">
        <f aca="false">'declin  dist'!$D$195</f>
        <v>7</v>
      </c>
      <c r="E195" s="7" t="n">
        <v>194</v>
      </c>
      <c r="F195" s="53" t="n">
        <f aca="false">calc!$P$195</f>
        <v>111.21578623753</v>
      </c>
      <c r="G195" s="54"/>
      <c r="J195" s="55" t="n">
        <f aca="false">F195-F194</f>
        <v>0.953674427956571</v>
      </c>
    </row>
    <row r="196" customFormat="false" ht="12.8" hidden="false" customHeight="false" outlineLevel="0" collapsed="false">
      <c r="C196" s="28" t="n">
        <f aca="false">'declin  dist'!$C$196</f>
        <v>14</v>
      </c>
      <c r="D196" s="28" t="n">
        <f aca="false">'declin  dist'!$D$196</f>
        <v>7</v>
      </c>
      <c r="E196" s="7" t="n">
        <v>195</v>
      </c>
      <c r="F196" s="53" t="n">
        <f aca="false">calc!$P$196</f>
        <v>112.169534687919</v>
      </c>
      <c r="G196" s="54"/>
      <c r="J196" s="55" t="n">
        <f aca="false">F196-F195</f>
        <v>0.953748450388616</v>
      </c>
    </row>
    <row r="197" customFormat="false" ht="12.8" hidden="false" customHeight="false" outlineLevel="0" collapsed="false">
      <c r="C197" s="28" t="n">
        <f aca="false">'declin  dist'!$C$197</f>
        <v>15</v>
      </c>
      <c r="D197" s="28" t="n">
        <f aca="false">'declin  dist'!$D$197</f>
        <v>7</v>
      </c>
      <c r="E197" s="7" t="n">
        <v>196</v>
      </c>
      <c r="F197" s="53" t="n">
        <f aca="false">calc!$P$197</f>
        <v>113.123366049255</v>
      </c>
      <c r="G197" s="54"/>
      <c r="H197" s="50" t="n">
        <f aca="false">COS(F197*PI()/180)</f>
        <v>-0.392712200505134</v>
      </c>
      <c r="I197" s="50" t="n">
        <f aca="false">SIN(F197*PI()/180)</f>
        <v>0.919661420075027</v>
      </c>
      <c r="J197" s="55" t="n">
        <f aca="false">F197-F196</f>
        <v>0.953831361336199</v>
      </c>
    </row>
    <row r="198" customFormat="false" ht="12.8" hidden="false" customHeight="false" outlineLevel="0" collapsed="false">
      <c r="C198" s="28" t="n">
        <f aca="false">'declin  dist'!$C$198</f>
        <v>16</v>
      </c>
      <c r="D198" s="28" t="n">
        <f aca="false">'declin  dist'!$D$198</f>
        <v>7</v>
      </c>
      <c r="E198" s="7" t="n">
        <v>197</v>
      </c>
      <c r="F198" s="53" t="n">
        <f aca="false">calc!$P$198</f>
        <v>114.077289191259</v>
      </c>
      <c r="G198" s="54"/>
      <c r="J198" s="55" t="n">
        <f aca="false">F198-F197</f>
        <v>0.953923142003873</v>
      </c>
    </row>
    <row r="199" customFormat="false" ht="12.8" hidden="false" customHeight="false" outlineLevel="0" collapsed="false">
      <c r="C199" s="28" t="n">
        <f aca="false">'declin  dist'!$C$199</f>
        <v>17</v>
      </c>
      <c r="D199" s="28" t="n">
        <f aca="false">'declin  dist'!$D$199</f>
        <v>7</v>
      </c>
      <c r="E199" s="7" t="n">
        <v>198</v>
      </c>
      <c r="F199" s="53" t="n">
        <f aca="false">calc!$P$199</f>
        <v>115.03131296283</v>
      </c>
      <c r="G199" s="54"/>
      <c r="J199" s="55" t="n">
        <f aca="false">F199-F198</f>
        <v>0.954023771571372</v>
      </c>
    </row>
    <row r="200" customFormat="false" ht="12.8" hidden="false" customHeight="false" outlineLevel="0" collapsed="false">
      <c r="C200" s="28" t="n">
        <f aca="false">'declin  dist'!$C$200</f>
        <v>18</v>
      </c>
      <c r="D200" s="28" t="n">
        <f aca="false">'declin  dist'!$D$200</f>
        <v>7</v>
      </c>
      <c r="E200" s="7" t="n">
        <v>199</v>
      </c>
      <c r="F200" s="53" t="n">
        <f aca="false">calc!$P$200</f>
        <v>115.985446190031</v>
      </c>
      <c r="G200" s="54"/>
      <c r="J200" s="55" t="n">
        <f aca="false">F200-F199</f>
        <v>0.954133227200543</v>
      </c>
    </row>
    <row r="201" customFormat="false" ht="12.8" hidden="false" customHeight="false" outlineLevel="0" collapsed="false">
      <c r="C201" s="28" t="n">
        <f aca="false">'declin  dist'!$C$201</f>
        <v>19</v>
      </c>
      <c r="D201" s="28" t="n">
        <f aca="false">'declin  dist'!$D$201</f>
        <v>7</v>
      </c>
      <c r="E201" s="7" t="n">
        <v>200</v>
      </c>
      <c r="F201" s="53" t="n">
        <f aca="false">calc!$P$201</f>
        <v>116.939697674041</v>
      </c>
      <c r="G201" s="54"/>
      <c r="J201" s="55" t="n">
        <f aca="false">F201-F200</f>
        <v>0.954251484010797</v>
      </c>
    </row>
    <row r="202" customFormat="false" ht="12.8" hidden="false" customHeight="false" outlineLevel="0" collapsed="false">
      <c r="C202" s="28" t="n">
        <f aca="false">'declin  dist'!$C$202</f>
        <v>20</v>
      </c>
      <c r="D202" s="28" t="n">
        <f aca="false">'declin  dist'!$D$202</f>
        <v>7</v>
      </c>
      <c r="E202" s="7" t="n">
        <v>201</v>
      </c>
      <c r="F202" s="53" t="n">
        <f aca="false">calc!$P$202</f>
        <v>117.894076189148</v>
      </c>
      <c r="G202" s="54"/>
      <c r="H202" s="50" t="n">
        <f aca="false">COS(F202*PI()/180)</f>
        <v>-0.467838439228065</v>
      </c>
      <c r="I202" s="50" t="n">
        <f aca="false">SIN(F202*PI()/180)</f>
        <v>0.8838140046303</v>
      </c>
      <c r="J202" s="55" t="n">
        <f aca="false">F202-F201</f>
        <v>0.954378515106725</v>
      </c>
    </row>
    <row r="203" customFormat="false" ht="12.8" hidden="false" customHeight="false" outlineLevel="0" collapsed="false">
      <c r="C203" s="28" t="n">
        <f aca="false">'declin  dist'!$C$203</f>
        <v>21</v>
      </c>
      <c r="D203" s="28" t="n">
        <f aca="false">'declin  dist'!$D$203</f>
        <v>7</v>
      </c>
      <c r="E203" s="7" t="n">
        <v>202</v>
      </c>
      <c r="F203" s="53" t="n">
        <f aca="false">calc!$P$203</f>
        <v>118.848590480719</v>
      </c>
      <c r="G203" s="54"/>
      <c r="J203" s="55" t="n">
        <f aca="false">F203-F202</f>
        <v>0.954514291571172</v>
      </c>
    </row>
    <row r="204" customFormat="false" ht="12.8" hidden="false" customHeight="false" outlineLevel="0" collapsed="false">
      <c r="C204" s="28" t="n">
        <f aca="false">'declin  dist'!$C$204</f>
        <v>22</v>
      </c>
      <c r="D204" s="28" t="n">
        <f aca="false">'declin  dist'!$D$204</f>
        <v>7</v>
      </c>
      <c r="E204" s="7" t="n">
        <v>203</v>
      </c>
      <c r="F204" s="53" t="n">
        <f aca="false">calc!$P$204</f>
        <v>119.803249263168</v>
      </c>
      <c r="G204" s="54"/>
      <c r="J204" s="55" t="n">
        <f aca="false">F204-F203</f>
        <v>0.954658782448519</v>
      </c>
    </row>
    <row r="205" customFormat="false" ht="12.8" hidden="false" customHeight="false" outlineLevel="0" collapsed="false">
      <c r="C205" s="28" t="n">
        <f aca="false">'declin  dist'!$C$205</f>
        <v>23</v>
      </c>
      <c r="D205" s="28" t="n">
        <f aca="false">'declin  dist'!$D$205</f>
        <v>7</v>
      </c>
      <c r="E205" s="7" t="n">
        <v>204</v>
      </c>
      <c r="F205" s="53" t="n">
        <f aca="false">calc!$P$205</f>
        <v>120.758061217942</v>
      </c>
      <c r="G205" s="54"/>
      <c r="J205" s="55" t="n">
        <f aca="false">F205-F204</f>
        <v>0.9548119547743</v>
      </c>
    </row>
    <row r="206" customFormat="false" ht="12.8" hidden="false" customHeight="false" outlineLevel="0" collapsed="false">
      <c r="C206" s="28" t="n">
        <f aca="false">'declin  dist'!$C$206</f>
        <v>24</v>
      </c>
      <c r="D206" s="28" t="n">
        <f aca="false">'declin  dist'!$D$206</f>
        <v>7</v>
      </c>
      <c r="E206" s="7" t="n">
        <v>205</v>
      </c>
      <c r="F206" s="53" t="n">
        <f aca="false">calc!$P$206</f>
        <v>121.713034991483</v>
      </c>
      <c r="G206" s="54"/>
      <c r="J206" s="55" t="n">
        <f aca="false">F206-F205</f>
        <v>0.954973773540928</v>
      </c>
    </row>
    <row r="207" customFormat="false" ht="12.8" hidden="false" customHeight="false" outlineLevel="0" collapsed="false">
      <c r="C207" s="28" t="n">
        <f aca="false">'declin  dist'!$C$207</f>
        <v>25</v>
      </c>
      <c r="D207" s="28" t="n">
        <f aca="false">'declin  dist'!$D$207</f>
        <v>7</v>
      </c>
      <c r="E207" s="7" t="n">
        <v>206</v>
      </c>
      <c r="F207" s="53" t="n">
        <f aca="false">calc!$P$207</f>
        <v>122.668179193209</v>
      </c>
      <c r="G207" s="54"/>
      <c r="H207" s="50" t="n">
        <f aca="false">COS(F207*PI()/180)</f>
        <v>-0.539772880736485</v>
      </c>
      <c r="I207" s="50" t="n">
        <f aca="false">SIN(F207*PI()/180)</f>
        <v>0.841810689657382</v>
      </c>
      <c r="J207" s="55" t="n">
        <f aca="false">F207-F206</f>
        <v>0.955144201726228</v>
      </c>
    </row>
    <row r="208" customFormat="false" ht="12.8" hidden="false" customHeight="false" outlineLevel="0" collapsed="false">
      <c r="C208" s="28" t="n">
        <f aca="false">'declin  dist'!$C$208</f>
        <v>26</v>
      </c>
      <c r="D208" s="28" t="n">
        <f aca="false">'declin  dist'!$D$208</f>
        <v>7</v>
      </c>
      <c r="E208" s="7" t="n">
        <v>207</v>
      </c>
      <c r="F208" s="53" t="n">
        <f aca="false">calc!$P$208</f>
        <v>123.623502393499</v>
      </c>
      <c r="G208" s="54"/>
      <c r="J208" s="55" t="n">
        <f aca="false">F208-F207</f>
        <v>0.95532320028957</v>
      </c>
    </row>
    <row r="209" customFormat="false" ht="12.8" hidden="false" customHeight="false" outlineLevel="0" collapsed="false">
      <c r="C209" s="28" t="n">
        <f aca="false">'declin  dist'!$C$209</f>
        <v>27</v>
      </c>
      <c r="D209" s="28" t="n">
        <f aca="false">'declin  dist'!$D$209</f>
        <v>7</v>
      </c>
      <c r="E209" s="7" t="n">
        <v>208</v>
      </c>
      <c r="F209" s="53" t="n">
        <f aca="false">calc!$P$209</f>
        <v>124.579013121648</v>
      </c>
      <c r="G209" s="54"/>
      <c r="J209" s="55" t="n">
        <f aca="false">F209-F208</f>
        <v>0.955510728149022</v>
      </c>
    </row>
    <row r="210" customFormat="false" ht="12.8" hidden="false" customHeight="false" outlineLevel="0" collapsed="false">
      <c r="C210" s="28" t="n">
        <f aca="false">'declin  dist'!$C$210</f>
        <v>28</v>
      </c>
      <c r="D210" s="28" t="n">
        <f aca="false">'declin  dist'!$D$210</f>
        <v>7</v>
      </c>
      <c r="E210" s="7" t="n">
        <v>209</v>
      </c>
      <c r="F210" s="53" t="n">
        <f aca="false">calc!$P$210</f>
        <v>125.534719863858</v>
      </c>
      <c r="G210" s="54"/>
      <c r="J210" s="55" t="n">
        <f aca="false">F210-F209</f>
        <v>0.955706742210282</v>
      </c>
    </row>
    <row r="211" customFormat="false" ht="12.8" hidden="false" customHeight="false" outlineLevel="0" collapsed="false">
      <c r="C211" s="28" t="n">
        <f aca="false">'declin  dist'!$C$211</f>
        <v>29</v>
      </c>
      <c r="D211" s="28" t="n">
        <f aca="false">'declin  dist'!$D$211</f>
        <v>7</v>
      </c>
      <c r="E211" s="7" t="n">
        <v>210</v>
      </c>
      <c r="F211" s="53" t="n">
        <f aca="false">calc!$P$211</f>
        <v>126.490631061217</v>
      </c>
      <c r="G211" s="54"/>
      <c r="J211" s="55" t="n">
        <f aca="false">F211-F210</f>
        <v>0.955911197359058</v>
      </c>
    </row>
    <row r="212" customFormat="false" ht="12.8" hidden="false" customHeight="false" outlineLevel="0" collapsed="false">
      <c r="C212" s="28" t="n">
        <f aca="false">'declin  dist'!$C$212</f>
        <v>30</v>
      </c>
      <c r="D212" s="28" t="n">
        <f aca="false">'declin  dist'!$D$212</f>
        <v>7</v>
      </c>
      <c r="E212" s="7" t="n">
        <v>211</v>
      </c>
      <c r="F212" s="53" t="n">
        <f aca="false">calc!$P$212</f>
        <v>127.446755107664</v>
      </c>
      <c r="G212" s="54"/>
      <c r="H212" s="50" t="n">
        <f aca="false">COS(F212*PI()/180)</f>
        <v>-0.608023904040074</v>
      </c>
      <c r="I212" s="50" t="n">
        <f aca="false">SIN(F212*PI()/180)</f>
        <v>0.793918718834533</v>
      </c>
      <c r="J212" s="55" t="n">
        <f aca="false">F212-F211</f>
        <v>0.956124046447087</v>
      </c>
    </row>
    <row r="213" customFormat="false" ht="12.8" hidden="false" customHeight="false" outlineLevel="0" collapsed="false">
      <c r="C213" s="28" t="n">
        <f aca="false">'declin  dist'!$C$213</f>
        <v>31</v>
      </c>
      <c r="D213" s="28" t="n">
        <f aca="false">'declin  dist'!$D$213</f>
        <v>7</v>
      </c>
      <c r="E213" s="7" t="n">
        <v>212</v>
      </c>
      <c r="F213" s="53" t="n">
        <f aca="false">calc!$P$213</f>
        <v>128.403100347978</v>
      </c>
      <c r="G213" s="54"/>
      <c r="J213" s="55" t="n">
        <f aca="false">F213-F212</f>
        <v>0.956345240313738</v>
      </c>
    </row>
    <row r="214" customFormat="false" ht="12.8" hidden="false" customHeight="false" outlineLevel="0" collapsed="false">
      <c r="C214" s="28" t="n">
        <f aca="false">'declin  dist'!$C$214</f>
        <v>1</v>
      </c>
      <c r="D214" s="28" t="n">
        <f aca="false">'declin  dist'!$D$214</f>
        <v>8</v>
      </c>
      <c r="E214" s="7" t="n">
        <v>213</v>
      </c>
      <c r="F214" s="53" t="n">
        <f aca="false">calc!$P$214</f>
        <v>129.359675075745</v>
      </c>
      <c r="G214" s="54"/>
      <c r="J214" s="55" t="n">
        <f aca="false">F214-F213</f>
        <v>0.95657472776719</v>
      </c>
    </row>
    <row r="215" customFormat="false" ht="12.8" hidden="false" customHeight="false" outlineLevel="0" collapsed="false">
      <c r="C215" s="28" t="n">
        <f aca="false">'declin  dist'!$C$215</f>
        <v>2</v>
      </c>
      <c r="D215" s="28" t="n">
        <f aca="false">'declin  dist'!$D$215</f>
        <v>8</v>
      </c>
      <c r="E215" s="7" t="n">
        <v>214</v>
      </c>
      <c r="F215" s="53" t="n">
        <f aca="false">calc!$P$215</f>
        <v>130.316487531354</v>
      </c>
      <c r="G215" s="54"/>
      <c r="J215" s="55" t="n">
        <f aca="false">F215-F214</f>
        <v>0.956812455608542</v>
      </c>
    </row>
    <row r="216" customFormat="false" ht="12.8" hidden="false" customHeight="false" outlineLevel="0" collapsed="false">
      <c r="C216" s="28" t="n">
        <f aca="false">'declin  dist'!$C$216</f>
        <v>3</v>
      </c>
      <c r="D216" s="28" t="n">
        <f aca="false">'declin  dist'!$D$216</f>
        <v>8</v>
      </c>
      <c r="E216" s="7" t="n">
        <v>215</v>
      </c>
      <c r="F216" s="53" t="n">
        <f aca="false">calc!$P$216</f>
        <v>131.273545899962</v>
      </c>
      <c r="G216" s="54"/>
      <c r="J216" s="55" t="n">
        <f aca="false">F216-F215</f>
        <v>0.957058368607818</v>
      </c>
    </row>
    <row r="217" customFormat="false" ht="12.8" hidden="false" customHeight="false" outlineLevel="0" collapsed="false">
      <c r="C217" s="28" t="n">
        <f aca="false">'declin  dist'!$C$217</f>
        <v>4</v>
      </c>
      <c r="D217" s="28" t="n">
        <f aca="false">'declin  dist'!$D$217</f>
        <v>8</v>
      </c>
      <c r="E217" s="7" t="n">
        <v>216</v>
      </c>
      <c r="F217" s="53" t="n">
        <f aca="false">calc!$P$217</f>
        <v>132.230858309478</v>
      </c>
      <c r="G217" s="54"/>
      <c r="H217" s="50" t="n">
        <f aca="false">COS(F217*PI()/180)</f>
        <v>-0.672119473755789</v>
      </c>
      <c r="I217" s="50" t="n">
        <f aca="false">SIN(F217*PI()/180)</f>
        <v>0.740442714190802</v>
      </c>
      <c r="J217" s="55" t="n">
        <f aca="false">F217-F216</f>
        <v>0.957312409516931</v>
      </c>
    </row>
    <row r="218" customFormat="false" ht="12.8" hidden="false" customHeight="false" outlineLevel="0" collapsed="false">
      <c r="C218" s="28" t="n">
        <f aca="false">'declin  dist'!$C$218</f>
        <v>5</v>
      </c>
      <c r="D218" s="28" t="n">
        <f aca="false">'declin  dist'!$D$218</f>
        <v>8</v>
      </c>
      <c r="E218" s="7" t="n">
        <v>217</v>
      </c>
      <c r="F218" s="53" t="n">
        <f aca="false">calc!$P$218</f>
        <v>133.18843282856</v>
      </c>
      <c r="G218" s="54"/>
      <c r="J218" s="55" t="n">
        <f aca="false">F218-F217</f>
        <v>0.957574519081902</v>
      </c>
    </row>
    <row r="219" customFormat="false" ht="12.8" hidden="false" customHeight="false" outlineLevel="0" collapsed="false">
      <c r="C219" s="28" t="n">
        <f aca="false">'declin  dist'!$C$219</f>
        <v>6</v>
      </c>
      <c r="D219" s="28" t="n">
        <f aca="false">'declin  dist'!$D$219</f>
        <v>8</v>
      </c>
      <c r="E219" s="7" t="n">
        <v>218</v>
      </c>
      <c r="F219" s="53" t="n">
        <f aca="false">calc!$P$219</f>
        <v>134.146277464578</v>
      </c>
      <c r="G219" s="54"/>
      <c r="J219" s="55" t="n">
        <f aca="false">F219-F218</f>
        <v>0.95784463601774</v>
      </c>
    </row>
    <row r="220" customFormat="false" ht="12.8" hidden="false" customHeight="false" outlineLevel="0" collapsed="false">
      <c r="C220" s="28" t="n">
        <f aca="false">'declin  dist'!$C$220</f>
        <v>7</v>
      </c>
      <c r="D220" s="28" t="n">
        <f aca="false">'declin  dist'!$D$220</f>
        <v>8</v>
      </c>
      <c r="E220" s="7" t="n">
        <v>219</v>
      </c>
      <c r="F220" s="53" t="n">
        <f aca="false">calc!$P$220</f>
        <v>135.104400161618</v>
      </c>
      <c r="G220" s="54"/>
      <c r="J220" s="55" t="n">
        <f aca="false">F220-F219</f>
        <v>0.958122697040324</v>
      </c>
    </row>
    <row r="221" customFormat="false" ht="12.8" hidden="false" customHeight="false" outlineLevel="0" collapsed="false">
      <c r="C221" s="28" t="n">
        <f aca="false">'declin  dist'!$C$221</f>
        <v>8</v>
      </c>
      <c r="D221" s="28" t="n">
        <f aca="false">'declin  dist'!$D$221</f>
        <v>8</v>
      </c>
      <c r="E221" s="7" t="n">
        <v>220</v>
      </c>
      <c r="F221" s="53" t="n">
        <f aca="false">calc!$P$221</f>
        <v>136.062808798461</v>
      </c>
      <c r="G221" s="54"/>
      <c r="J221" s="55" t="n">
        <f aca="false">F221-F220</f>
        <v>0.958408636842421</v>
      </c>
    </row>
    <row r="222" customFormat="false" ht="12.8" hidden="false" customHeight="false" outlineLevel="0" collapsed="false">
      <c r="C222" s="28" t="n">
        <f aca="false">'declin  dist'!$C$222</f>
        <v>9</v>
      </c>
      <c r="D222" s="28" t="n">
        <f aca="false">'declin  dist'!$D$222</f>
        <v>8</v>
      </c>
      <c r="E222" s="7" t="n">
        <v>221</v>
      </c>
      <c r="F222" s="53" t="n">
        <f aca="false">calc!$P$222</f>
        <v>137.021511186566</v>
      </c>
      <c r="G222" s="54"/>
      <c r="H222" s="50" t="n">
        <f aca="false">COS(F222*PI()/180)</f>
        <v>-0.731609700236665</v>
      </c>
      <c r="I222" s="50" t="n">
        <f aca="false">SIN(F222*PI()/180)</f>
        <v>0.681723731814888</v>
      </c>
      <c r="J222" s="55" t="n">
        <f aca="false">F222-F221</f>
        <v>0.95870238810528</v>
      </c>
    </row>
    <row r="223" customFormat="false" ht="12.8" hidden="false" customHeight="false" outlineLevel="0" collapsed="false">
      <c r="C223" s="28" t="n">
        <f aca="false">'declin  dist'!$C$223</f>
        <v>10</v>
      </c>
      <c r="D223" s="28" t="n">
        <f aca="false">'declin  dist'!$D$223</f>
        <v>8</v>
      </c>
      <c r="E223" s="7" t="n">
        <v>222</v>
      </c>
      <c r="F223" s="53" t="n">
        <f aca="false">calc!$P$223</f>
        <v>137.98051506808</v>
      </c>
      <c r="G223" s="54"/>
      <c r="J223" s="55" t="n">
        <f aca="false">F223-F222</f>
        <v>0.959003881514036</v>
      </c>
    </row>
    <row r="224" customFormat="false" ht="12.8" hidden="false" customHeight="false" outlineLevel="0" collapsed="false">
      <c r="C224" s="28" t="n">
        <f aca="false">'declin  dist'!$C$224</f>
        <v>11</v>
      </c>
      <c r="D224" s="28" t="n">
        <f aca="false">'declin  dist'!$D$224</f>
        <v>8</v>
      </c>
      <c r="E224" s="7" t="n">
        <v>223</v>
      </c>
      <c r="F224" s="53" t="n">
        <f aca="false">calc!$P$224</f>
        <v>138.939828113816</v>
      </c>
      <c r="G224" s="54"/>
      <c r="J224" s="55" t="n">
        <f aca="false">F224-F223</f>
        <v>0.959313045735598</v>
      </c>
    </row>
    <row r="225" customFormat="false" ht="12.8" hidden="false" customHeight="false" outlineLevel="0" collapsed="false">
      <c r="C225" s="28" t="n">
        <f aca="false">'declin  dist'!$C$225</f>
        <v>12</v>
      </c>
      <c r="D225" s="28" t="n">
        <f aca="false">'declin  dist'!$D$225</f>
        <v>8</v>
      </c>
      <c r="E225" s="7" t="n">
        <v>224</v>
      </c>
      <c r="F225" s="53" t="n">
        <f aca="false">calc!$P$225</f>
        <v>139.899457921252</v>
      </c>
      <c r="G225" s="54"/>
      <c r="J225" s="55" t="n">
        <f aca="false">F225-F224</f>
        <v>0.959629807435931</v>
      </c>
    </row>
    <row r="226" customFormat="false" ht="12.8" hidden="false" customHeight="false" outlineLevel="0" collapsed="false">
      <c r="C226" s="28" t="n">
        <f aca="false">'declin  dist'!$C$226</f>
        <v>13</v>
      </c>
      <c r="D226" s="28" t="n">
        <f aca="false">'declin  dist'!$D$226</f>
        <v>8</v>
      </c>
      <c r="E226" s="7" t="n">
        <v>225</v>
      </c>
      <c r="F226" s="53" t="n">
        <f aca="false">calc!$P$226</f>
        <v>140.859412012534</v>
      </c>
      <c r="G226" s="54"/>
      <c r="J226" s="55" t="n">
        <f aca="false">F226-F225</f>
        <v>0.9599540912821</v>
      </c>
    </row>
    <row r="227" customFormat="false" ht="12.8" hidden="false" customHeight="false" outlineLevel="0" collapsed="false">
      <c r="C227" s="28" t="n">
        <f aca="false">'declin  dist'!$C$227</f>
        <v>14</v>
      </c>
      <c r="D227" s="28" t="n">
        <f aca="false">'declin  dist'!$D$227</f>
        <v>8</v>
      </c>
      <c r="E227" s="7" t="n">
        <v>226</v>
      </c>
      <c r="F227" s="53" t="n">
        <f aca="false">calc!$P$227</f>
        <v>141.819697832482</v>
      </c>
      <c r="G227" s="54"/>
      <c r="H227" s="50" t="n">
        <f aca="false">COS(F227*PI()/180)</f>
        <v>-0.786069450608883</v>
      </c>
      <c r="I227" s="50" t="n">
        <f aca="false">SIN(F227*PI()/180)</f>
        <v>0.618138187478697</v>
      </c>
      <c r="J227" s="55" t="n">
        <f aca="false">F227-F226</f>
        <v>0.960285819948581</v>
      </c>
    </row>
    <row r="228" customFormat="false" ht="12.8" hidden="false" customHeight="false" outlineLevel="0" collapsed="false">
      <c r="C228" s="28" t="n">
        <f aca="false">'declin  dist'!$C$228</f>
        <v>15</v>
      </c>
      <c r="D228" s="28" t="n">
        <f aca="false">'declin  dist'!$D$228</f>
        <v>8</v>
      </c>
      <c r="E228" s="7" t="n">
        <v>227</v>
      </c>
      <c r="F228" s="53" t="n">
        <f aca="false">calc!$P$228</f>
        <v>142.780322746587</v>
      </c>
      <c r="G228" s="54"/>
      <c r="J228" s="55" t="n">
        <f aca="false">F228-F227</f>
        <v>0.960624914104869</v>
      </c>
    </row>
    <row r="229" customFormat="false" ht="12.8" hidden="false" customHeight="false" outlineLevel="0" collapsed="false">
      <c r="C229" s="28" t="n">
        <f aca="false">'declin  dist'!$C$229</f>
        <v>16</v>
      </c>
      <c r="D229" s="28" t="n">
        <f aca="false">'declin  dist'!$D$229</f>
        <v>8</v>
      </c>
      <c r="E229" s="7" t="n">
        <v>228</v>
      </c>
      <c r="F229" s="53" t="n">
        <f aca="false">calc!$P$229</f>
        <v>143.741294039024</v>
      </c>
      <c r="G229" s="54"/>
      <c r="J229" s="55" t="n">
        <f aca="false">F229-F228</f>
        <v>0.960971292437137</v>
      </c>
    </row>
    <row r="230" customFormat="false" ht="12.8" hidden="false" customHeight="false" outlineLevel="0" collapsed="false">
      <c r="C230" s="28" t="n">
        <f aca="false">'declin  dist'!$C$230</f>
        <v>17</v>
      </c>
      <c r="D230" s="28" t="n">
        <f aca="false">'declin  dist'!$D$230</f>
        <v>8</v>
      </c>
      <c r="E230" s="7" t="n">
        <v>229</v>
      </c>
      <c r="F230" s="53" t="n">
        <f aca="false">calc!$P$230</f>
        <v>144.702618910669</v>
      </c>
      <c r="G230" s="54"/>
      <c r="J230" s="55" t="n">
        <f aca="false">F230-F229</f>
        <v>0.961324871644422</v>
      </c>
    </row>
    <row r="231" customFormat="false" ht="12.8" hidden="false" customHeight="false" outlineLevel="0" collapsed="false">
      <c r="C231" s="28" t="n">
        <f aca="false">'declin  dist'!$C$231</f>
        <v>18</v>
      </c>
      <c r="D231" s="28" t="n">
        <f aca="false">'declin  dist'!$D$231</f>
        <v>8</v>
      </c>
      <c r="E231" s="7" t="n">
        <v>230</v>
      </c>
      <c r="F231" s="53" t="n">
        <f aca="false">calc!$P$231</f>
        <v>145.664304477107</v>
      </c>
      <c r="G231" s="54"/>
      <c r="J231" s="55" t="n">
        <f aca="false">F231-F230</f>
        <v>0.961685566438007</v>
      </c>
    </row>
    <row r="232" customFormat="false" ht="12.8" hidden="false" customHeight="false" outlineLevel="0" collapsed="false">
      <c r="C232" s="28" t="n">
        <f aca="false">'declin  dist'!$C$232</f>
        <v>19</v>
      </c>
      <c r="D232" s="28" t="n">
        <f aca="false">'declin  dist'!$D$232</f>
        <v>8</v>
      </c>
      <c r="E232" s="7" t="n">
        <v>231</v>
      </c>
      <c r="F232" s="53" t="n">
        <f aca="false">calc!$P$232</f>
        <v>146.626357766663</v>
      </c>
      <c r="G232" s="54"/>
      <c r="H232" s="50" t="n">
        <f aca="false">COS(F232*PI()/180)</f>
        <v>-0.835101012467354</v>
      </c>
      <c r="I232" s="50" t="n">
        <f aca="false">SIN(F232*PI()/180)</f>
        <v>0.550096626944757</v>
      </c>
      <c r="J232" s="55" t="n">
        <f aca="false">F232-F231</f>
        <v>0.962053289556479</v>
      </c>
    </row>
    <row r="233" customFormat="false" ht="12.8" hidden="false" customHeight="false" outlineLevel="0" collapsed="false">
      <c r="C233" s="28" t="n">
        <f aca="false">'declin  dist'!$C$233</f>
        <v>20</v>
      </c>
      <c r="D233" s="28" t="n">
        <f aca="false">'declin  dist'!$D$233</f>
        <v>8</v>
      </c>
      <c r="E233" s="7" t="n">
        <v>232</v>
      </c>
      <c r="F233" s="53" t="n">
        <f aca="false">calc!$P$233</f>
        <v>147.588785718429</v>
      </c>
      <c r="G233" s="54"/>
      <c r="J233" s="55" t="n">
        <f aca="false">F233-F232</f>
        <v>0.962427951765449</v>
      </c>
    </row>
    <row r="234" customFormat="false" ht="12.8" hidden="false" customHeight="false" outlineLevel="0" collapsed="false">
      <c r="C234" s="28" t="n">
        <f aca="false">'declin  dist'!$C$234</f>
        <v>21</v>
      </c>
      <c r="D234" s="28" t="n">
        <f aca="false">'declin  dist'!$D$234</f>
        <v>8</v>
      </c>
      <c r="E234" s="7" t="n">
        <v>233</v>
      </c>
      <c r="F234" s="53" t="n">
        <f aca="false">calc!$P$234</f>
        <v>148.551595180284</v>
      </c>
      <c r="G234" s="54"/>
      <c r="J234" s="55" t="n">
        <f aca="false">F234-F233</f>
        <v>0.962809461855102</v>
      </c>
    </row>
    <row r="235" customFormat="false" ht="12.8" hidden="false" customHeight="false" outlineLevel="0" collapsed="false">
      <c r="C235" s="28" t="n">
        <f aca="false">'declin  dist'!$C$235</f>
        <v>22</v>
      </c>
      <c r="D235" s="28" t="n">
        <f aca="false">'declin  dist'!$D$235</f>
        <v>8</v>
      </c>
      <c r="E235" s="7" t="n">
        <v>234</v>
      </c>
      <c r="F235" s="53" t="n">
        <f aca="false">calc!$P$235</f>
        <v>149.51479290695</v>
      </c>
      <c r="G235" s="54"/>
      <c r="J235" s="55" t="n">
        <f aca="false">F235-F234</f>
        <v>0.963197726666635</v>
      </c>
    </row>
    <row r="236" customFormat="false" ht="12.8" hidden="false" customHeight="false" outlineLevel="0" collapsed="false">
      <c r="C236" s="28" t="n">
        <f aca="false">'declin  dist'!$C$236</f>
        <v>23</v>
      </c>
      <c r="D236" s="28" t="n">
        <f aca="false">'declin  dist'!$D$236</f>
        <v>8</v>
      </c>
      <c r="E236" s="7" t="n">
        <v>235</v>
      </c>
      <c r="F236" s="53" t="n">
        <f aca="false">calc!$P$236</f>
        <v>150.478385558023</v>
      </c>
      <c r="G236" s="54"/>
      <c r="J236" s="55" t="n">
        <f aca="false">F236-F235</f>
        <v>0.96359265107219</v>
      </c>
    </row>
    <row r="237" customFormat="false" ht="12.8" hidden="false" customHeight="false" outlineLevel="0" collapsed="false">
      <c r="C237" s="28" t="n">
        <f aca="false">'declin  dist'!$C$237</f>
        <v>24</v>
      </c>
      <c r="D237" s="28" t="n">
        <f aca="false">'declin  dist'!$D$237</f>
        <v>8</v>
      </c>
      <c r="E237" s="7" t="n">
        <v>236</v>
      </c>
      <c r="F237" s="53" t="n">
        <f aca="false">calc!$P$237</f>
        <v>151.442379696024</v>
      </c>
      <c r="G237" s="54"/>
      <c r="H237" s="50" t="n">
        <f aca="false">COS(F237*PI()/180)</f>
        <v>-0.878336806945396</v>
      </c>
      <c r="I237" s="50" t="n">
        <f aca="false">SIN(F237*PI()/180)</f>
        <v>0.478042313571682</v>
      </c>
      <c r="J237" s="55" t="n">
        <f aca="false">F237-F236</f>
        <v>0.963994138001567</v>
      </c>
    </row>
    <row r="238" customFormat="false" ht="12.8" hidden="false" customHeight="false" outlineLevel="0" collapsed="false">
      <c r="C238" s="28" t="n">
        <f aca="false">'declin  dist'!$C$238</f>
        <v>25</v>
      </c>
      <c r="D238" s="28" t="n">
        <f aca="false">'declin  dist'!$D$238</f>
        <v>8</v>
      </c>
      <c r="E238" s="7" t="n">
        <v>237</v>
      </c>
      <c r="F238" s="53" t="n">
        <f aca="false">calc!$P$238</f>
        <v>152.406781784466</v>
      </c>
      <c r="G238" s="54"/>
      <c r="J238" s="55" t="n">
        <f aca="false">F238-F237</f>
        <v>0.964402088441943</v>
      </c>
    </row>
    <row r="239" customFormat="false" ht="12.8" hidden="false" customHeight="false" outlineLevel="0" collapsed="false">
      <c r="C239" s="28" t="n">
        <f aca="false">'declin  dist'!$C$239</f>
        <v>26</v>
      </c>
      <c r="D239" s="28" t="n">
        <f aca="false">'declin  dist'!$D$239</f>
        <v>8</v>
      </c>
      <c r="E239" s="7" t="n">
        <v>238</v>
      </c>
      <c r="F239" s="53" t="n">
        <f aca="false">calc!$P$239</f>
        <v>153.371598185906</v>
      </c>
      <c r="G239" s="54"/>
      <c r="J239" s="55" t="n">
        <f aca="false">F239-F238</f>
        <v>0.964816401440203</v>
      </c>
    </row>
    <row r="240" customFormat="false" ht="12.8" hidden="false" customHeight="false" outlineLevel="0" collapsed="false">
      <c r="C240" s="28" t="n">
        <f aca="false">'declin  dist'!$C$240</f>
        <v>27</v>
      </c>
      <c r="D240" s="28" t="n">
        <f aca="false">'declin  dist'!$D$240</f>
        <v>8</v>
      </c>
      <c r="E240" s="7" t="n">
        <v>239</v>
      </c>
      <c r="F240" s="53" t="n">
        <f aca="false">calc!$P$240</f>
        <v>154.336835160029</v>
      </c>
      <c r="G240" s="54"/>
      <c r="J240" s="55" t="n">
        <f aca="false">F240-F239</f>
        <v>0.965236974122263</v>
      </c>
    </row>
    <row r="241" customFormat="false" ht="12.8" hidden="false" customHeight="false" outlineLevel="0" collapsed="false">
      <c r="C241" s="28" t="n">
        <f aca="false">'declin  dist'!$C$241</f>
        <v>28</v>
      </c>
      <c r="D241" s="28" t="n">
        <f aca="false">'declin  dist'!$D$241</f>
        <v>8</v>
      </c>
      <c r="E241" s="7" t="n">
        <v>240</v>
      </c>
      <c r="F241" s="53" t="n">
        <f aca="false">calc!$P$241</f>
        <v>155.302498861714</v>
      </c>
      <c r="G241" s="54"/>
      <c r="J241" s="55" t="n">
        <f aca="false">F241-F240</f>
        <v>0.965663701685003</v>
      </c>
    </row>
    <row r="242" customFormat="false" ht="12.8" hidden="false" customHeight="false" outlineLevel="0" collapsed="false">
      <c r="C242" s="28" t="n">
        <f aca="false">'declin  dist'!$C$242</f>
        <v>29</v>
      </c>
      <c r="D242" s="28" t="n">
        <f aca="false">'declin  dist'!$D$242</f>
        <v>8</v>
      </c>
      <c r="E242" s="7" t="n">
        <v>241</v>
      </c>
      <c r="F242" s="53" t="n">
        <f aca="false">calc!$P$242</f>
        <v>156.268595339149</v>
      </c>
      <c r="G242" s="54"/>
      <c r="H242" s="50" t="n">
        <f aca="false">COS(F242*PI()/180)</f>
        <v>-0.915442142306438</v>
      </c>
      <c r="I242" s="50" t="n">
        <f aca="false">SIN(F242*PI()/180)</f>
        <v>0.402449604409546</v>
      </c>
      <c r="J242" s="55" t="n">
        <f aca="false">F242-F241</f>
        <v>0.96609647743503</v>
      </c>
    </row>
    <row r="243" customFormat="false" ht="12.8" hidden="false" customHeight="false" outlineLevel="0" collapsed="false">
      <c r="C243" s="28" t="n">
        <f aca="false">'declin  dist'!$C$243</f>
        <v>30</v>
      </c>
      <c r="D243" s="28" t="n">
        <f aca="false">'declin  dist'!$D$243</f>
        <v>8</v>
      </c>
      <c r="E243" s="7" t="n">
        <v>242</v>
      </c>
      <c r="F243" s="53" t="n">
        <f aca="false">calc!$P$243</f>
        <v>157.235130531905</v>
      </c>
      <c r="G243" s="54"/>
      <c r="J243" s="55" t="n">
        <f aca="false">F243-F242</f>
        <v>0.966535192756282</v>
      </c>
    </row>
    <row r="244" customFormat="false" ht="12.8" hidden="false" customHeight="false" outlineLevel="0" collapsed="false">
      <c r="C244" s="28" t="n">
        <f aca="false">'declin  dist'!$C$244</f>
        <v>31</v>
      </c>
      <c r="D244" s="28" t="n">
        <f aca="false">'declin  dist'!$D$244</f>
        <v>8</v>
      </c>
      <c r="E244" s="7" t="n">
        <v>243</v>
      </c>
      <c r="F244" s="53" t="n">
        <f aca="false">calc!$P$244</f>
        <v>158.202110269053</v>
      </c>
      <c r="G244" s="54"/>
      <c r="J244" s="55" t="n">
        <f aca="false">F244-F243</f>
        <v>0.966979737147881</v>
      </c>
    </row>
    <row r="245" customFormat="false" ht="12.8" hidden="false" customHeight="false" outlineLevel="0" collapsed="false">
      <c r="C245" s="28" t="n">
        <f aca="false">'declin  dist'!$C$245</f>
        <v>1</v>
      </c>
      <c r="D245" s="28" t="n">
        <f aca="false">'declin  dist'!$D$245</f>
        <v>9</v>
      </c>
      <c r="E245" s="7" t="n">
        <v>244</v>
      </c>
      <c r="F245" s="53" t="n">
        <f aca="false">calc!$P$245</f>
        <v>159.169540267298</v>
      </c>
      <c r="G245" s="54"/>
      <c r="J245" s="55" t="n">
        <f aca="false">F245-F244</f>
        <v>0.967429998245166</v>
      </c>
    </row>
    <row r="246" customFormat="false" ht="12.8" hidden="false" customHeight="false" outlineLevel="0" collapsed="false">
      <c r="C246" s="28" t="n">
        <f aca="false">'declin  dist'!$C$246</f>
        <v>2</v>
      </c>
      <c r="D246" s="28" t="n">
        <f aca="false">'declin  dist'!$D$246</f>
        <v>9</v>
      </c>
      <c r="E246" s="7" t="n">
        <v>245</v>
      </c>
      <c r="F246" s="53" t="n">
        <f aca="false">calc!$P$246</f>
        <v>160.137426129089</v>
      </c>
      <c r="G246" s="54"/>
      <c r="J246" s="55" t="n">
        <f aca="false">F246-F245</f>
        <v>0.967885861790933</v>
      </c>
    </row>
    <row r="247" customFormat="false" ht="12.8" hidden="false" customHeight="false" outlineLevel="0" collapsed="false">
      <c r="C247" s="28" t="n">
        <f aca="false">'declin  dist'!$C$247</f>
        <v>3</v>
      </c>
      <c r="D247" s="28" t="n">
        <f aca="false">'declin  dist'!$D$247</f>
        <v>9</v>
      </c>
      <c r="E247" s="7" t="n">
        <v>246</v>
      </c>
      <c r="F247" s="53" t="n">
        <f aca="false">calc!$P$247</f>
        <v>161.105773340773</v>
      </c>
      <c r="G247" s="54"/>
      <c r="H247" s="50" t="n">
        <f aca="false">COS(F247*PI()/180)</f>
        <v>-0.946117993176197</v>
      </c>
      <c r="I247" s="50" t="n">
        <f aca="false">SIN(F247*PI()/180)</f>
        <v>0.323822085392962</v>
      </c>
      <c r="J247" s="55" t="n">
        <f aca="false">F247-F246</f>
        <v>0.968347211684431</v>
      </c>
    </row>
    <row r="248" customFormat="false" ht="12.8" hidden="false" customHeight="false" outlineLevel="0" collapsed="false">
      <c r="C248" s="28" t="n">
        <f aca="false">'declin  dist'!$C$248</f>
        <v>4</v>
      </c>
      <c r="D248" s="28" t="n">
        <f aca="false">'declin  dist'!$D$248</f>
        <v>9</v>
      </c>
      <c r="E248" s="7" t="n">
        <v>247</v>
      </c>
      <c r="F248" s="53" t="n">
        <f aca="false">calc!$P$248</f>
        <v>162.074587270758</v>
      </c>
      <c r="G248" s="54"/>
      <c r="J248" s="55" t="n">
        <f aca="false">F248-F247</f>
        <v>0.96881392998489</v>
      </c>
    </row>
    <row r="249" customFormat="false" ht="12.8" hidden="false" customHeight="false" outlineLevel="0" collapsed="false">
      <c r="C249" s="28" t="n">
        <f aca="false">'declin  dist'!$C$249</f>
        <v>5</v>
      </c>
      <c r="D249" s="28" t="n">
        <f aca="false">'declin  dist'!$D$249</f>
        <v>9</v>
      </c>
      <c r="E249" s="7" t="n">
        <v>248</v>
      </c>
      <c r="F249" s="53" t="n">
        <f aca="false">calc!$P$249</f>
        <v>163.043873167659</v>
      </c>
      <c r="G249" s="54"/>
      <c r="J249" s="55" t="n">
        <f aca="false">F249-F248</f>
        <v>0.969285896901056</v>
      </c>
    </row>
    <row r="250" customFormat="false" ht="12.8" hidden="false" customHeight="false" outlineLevel="0" collapsed="false">
      <c r="C250" s="28" t="n">
        <f aca="false">'declin  dist'!$C$250</f>
        <v>6</v>
      </c>
      <c r="D250" s="28" t="n">
        <f aca="false">'declin  dist'!$D$250</f>
        <v>9</v>
      </c>
      <c r="E250" s="7" t="n">
        <v>249</v>
      </c>
      <c r="F250" s="53" t="n">
        <f aca="false">calc!$P$250</f>
        <v>164.01363615851</v>
      </c>
      <c r="G250" s="54"/>
      <c r="J250" s="55" t="n">
        <f aca="false">F250-F249</f>
        <v>0.969762990850995</v>
      </c>
    </row>
    <row r="251" customFormat="false" ht="12.8" hidden="false" customHeight="false" outlineLevel="0" collapsed="false">
      <c r="C251" s="28" t="n">
        <f aca="false">'declin  dist'!$C$251</f>
        <v>7</v>
      </c>
      <c r="D251" s="28" t="n">
        <f aca="false">'declin  dist'!$D$251</f>
        <v>9</v>
      </c>
      <c r="E251" s="7" t="n">
        <v>250</v>
      </c>
      <c r="F251" s="53" t="n">
        <f aca="false">calc!$P$251</f>
        <v>164.983881246937</v>
      </c>
      <c r="G251" s="54"/>
      <c r="J251" s="55" t="n">
        <f aca="false">F251-F250</f>
        <v>0.97024508842685</v>
      </c>
    </row>
    <row r="252" customFormat="false" ht="12.8" hidden="false" customHeight="false" outlineLevel="0" collapsed="false">
      <c r="C252" s="28" t="n">
        <f aca="false">'declin  dist'!$C$252</f>
        <v>8</v>
      </c>
      <c r="D252" s="28" t="n">
        <f aca="false">'declin  dist'!$D$252</f>
        <v>9</v>
      </c>
      <c r="E252" s="7" t="n">
        <v>251</v>
      </c>
      <c r="F252" s="53" t="n">
        <f aca="false">calc!$P$252</f>
        <v>165.954613311375</v>
      </c>
      <c r="G252" s="54"/>
      <c r="H252" s="50" t="n">
        <f aca="false">COS(F252*PI()/180)</f>
        <v>-0.970103784126302</v>
      </c>
      <c r="I252" s="50" t="n">
        <f aca="false">SIN(F252*PI()/180)</f>
        <v>0.242690436613866</v>
      </c>
      <c r="J252" s="55" t="n">
        <f aca="false">F252-F251</f>
        <v>0.970732064437584</v>
      </c>
    </row>
    <row r="253" customFormat="false" ht="12.8" hidden="false" customHeight="false" outlineLevel="0" collapsed="false">
      <c r="C253" s="28" t="n">
        <f aca="false">'declin  dist'!$C$253</f>
        <v>9</v>
      </c>
      <c r="D253" s="28" t="n">
        <f aca="false">'declin  dist'!$D$253</f>
        <v>9</v>
      </c>
      <c r="E253" s="7" t="n">
        <v>252</v>
      </c>
      <c r="F253" s="53" t="n">
        <f aca="false">calc!$P$253</f>
        <v>166.925837103313</v>
      </c>
      <c r="G253" s="54"/>
      <c r="J253" s="55" t="n">
        <f aca="false">F253-F252</f>
        <v>0.971223791937973</v>
      </c>
    </row>
    <row r="254" customFormat="false" ht="12.8" hidden="false" customHeight="false" outlineLevel="0" collapsed="false">
      <c r="C254" s="28" t="n">
        <f aca="false">'declin  dist'!$C$254</f>
        <v>10</v>
      </c>
      <c r="D254" s="28" t="n">
        <f aca="false">'declin  dist'!$D$254</f>
        <v>9</v>
      </c>
      <c r="E254" s="7" t="n">
        <v>253</v>
      </c>
      <c r="F254" s="53" t="n">
        <f aca="false">calc!$P$254</f>
        <v>167.897557245516</v>
      </c>
      <c r="G254" s="54"/>
      <c r="J254" s="55" t="n">
        <f aca="false">F254-F253</f>
        <v>0.971720142203708</v>
      </c>
    </row>
    <row r="255" customFormat="false" ht="12.8" hidden="false" customHeight="false" outlineLevel="0" collapsed="false">
      <c r="C255" s="28" t="n">
        <f aca="false">'declin  dist'!$C$255</f>
        <v>11</v>
      </c>
      <c r="D255" s="28" t="n">
        <f aca="false">'declin  dist'!$D$255</f>
        <v>9</v>
      </c>
      <c r="E255" s="7" t="n">
        <v>254</v>
      </c>
      <c r="F255" s="53" t="n">
        <f aca="false">calc!$P$255</f>
        <v>168.869778230304</v>
      </c>
      <c r="G255" s="54"/>
      <c r="J255" s="55" t="n">
        <f aca="false">F255-F254</f>
        <v>0.972220984788009</v>
      </c>
    </row>
    <row r="256" customFormat="false" ht="12.8" hidden="false" customHeight="false" outlineLevel="0" collapsed="false">
      <c r="C256" s="28" t="n">
        <f aca="false">'declin  dist'!$C$256</f>
        <v>12</v>
      </c>
      <c r="D256" s="28" t="n">
        <f aca="false">'declin  dist'!$D$256</f>
        <v>9</v>
      </c>
      <c r="E256" s="7" t="n">
        <v>255</v>
      </c>
      <c r="F256" s="53" t="n">
        <f aca="false">calc!$P$256</f>
        <v>169.842504417826</v>
      </c>
      <c r="G256" s="54"/>
      <c r="J256" s="55" t="n">
        <f aca="false">F256-F255</f>
        <v>0.972726187521971</v>
      </c>
    </row>
    <row r="257" customFormat="false" ht="12.8" hidden="false" customHeight="false" outlineLevel="0" collapsed="false">
      <c r="C257" s="28" t="n">
        <f aca="false">'declin  dist'!$C$257</f>
        <v>13</v>
      </c>
      <c r="D257" s="28" t="n">
        <f aca="false">'declin  dist'!$D$257</f>
        <v>9</v>
      </c>
      <c r="E257" s="7" t="n">
        <v>256</v>
      </c>
      <c r="F257" s="53" t="n">
        <f aca="false">calc!$P$257</f>
        <v>170.815740034363</v>
      </c>
      <c r="G257" s="54"/>
      <c r="H257" s="50" t="n">
        <f aca="false">COS(F257*PI()/180)</f>
        <v>-0.987180149651826</v>
      </c>
      <c r="I257" s="50" t="n">
        <f aca="false">SIN(F257*PI()/180)</f>
        <v>0.159610000104626</v>
      </c>
      <c r="J257" s="55" t="n">
        <f aca="false">F257-F256</f>
        <v>0.973235616536726</v>
      </c>
    </row>
    <row r="258" customFormat="false" ht="12.8" hidden="false" customHeight="false" outlineLevel="0" collapsed="false">
      <c r="C258" s="28" t="n">
        <f aca="false">'declin  dist'!$C$258</f>
        <v>14</v>
      </c>
      <c r="D258" s="28" t="n">
        <f aca="false">'declin  dist'!$D$258</f>
        <v>9</v>
      </c>
      <c r="E258" s="7" t="n">
        <v>257</v>
      </c>
      <c r="F258" s="53" t="n">
        <f aca="false">calc!$P$258</f>
        <v>171.789489170649</v>
      </c>
      <c r="G258" s="54"/>
      <c r="J258" s="55" t="n">
        <f aca="false">F258-F257</f>
        <v>0.973749136286301</v>
      </c>
    </row>
    <row r="259" customFormat="false" ht="12.8" hidden="false" customHeight="false" outlineLevel="0" collapsed="false">
      <c r="C259" s="28" t="n">
        <f aca="false">'declin  dist'!$C$259</f>
        <v>15</v>
      </c>
      <c r="D259" s="28" t="n">
        <f aca="false">'declin  dist'!$D$259</f>
        <v>9</v>
      </c>
      <c r="E259" s="7" t="n">
        <v>258</v>
      </c>
      <c r="F259" s="53" t="n">
        <f aca="false">calc!$P$259</f>
        <v>172.76375578021</v>
      </c>
      <c r="G259" s="54"/>
      <c r="J259" s="55" t="n">
        <f aca="false">F259-F258</f>
        <v>0.974266609560573</v>
      </c>
    </row>
    <row r="260" customFormat="false" ht="12.8" hidden="false" customHeight="false" outlineLevel="0" collapsed="false">
      <c r="C260" s="28" t="n">
        <f aca="false">'declin  dist'!$C$260</f>
        <v>16</v>
      </c>
      <c r="D260" s="28" t="n">
        <f aca="false">'declin  dist'!$D$260</f>
        <v>9</v>
      </c>
      <c r="E260" s="7" t="n">
        <v>259</v>
      </c>
      <c r="F260" s="53" t="n">
        <f aca="false">calc!$P$260</f>
        <v>173.738543677728</v>
      </c>
      <c r="G260" s="54"/>
      <c r="J260" s="55" t="n">
        <f aca="false">F260-F259</f>
        <v>0.974787897518468</v>
      </c>
    </row>
    <row r="261" customFormat="false" ht="12.8" hidden="false" customHeight="false" outlineLevel="0" collapsed="false">
      <c r="C261" s="28" t="n">
        <f aca="false">'declin  dist'!$C$261</f>
        <v>17</v>
      </c>
      <c r="D261" s="28" t="n">
        <f aca="false">'declin  dist'!$D$261</f>
        <v>9</v>
      </c>
      <c r="E261" s="7" t="n">
        <v>260</v>
      </c>
      <c r="F261" s="53" t="n">
        <f aca="false">calc!$P$261</f>
        <v>174.713856537434</v>
      </c>
      <c r="G261" s="54"/>
      <c r="J261" s="55" t="n">
        <f aca="false">F261-F260</f>
        <v>0.975312859705468</v>
      </c>
    </row>
    <row r="262" customFormat="false" ht="12.8" hidden="false" customHeight="false" outlineLevel="0" collapsed="false">
      <c r="C262" s="28" t="n">
        <f aca="false">'declin  dist'!$C$262</f>
        <v>18</v>
      </c>
      <c r="D262" s="28" t="n">
        <f aca="false">'declin  dist'!$D$262</f>
        <v>9</v>
      </c>
      <c r="E262" s="7" t="n">
        <v>261</v>
      </c>
      <c r="F262" s="53" t="n">
        <f aca="false">calc!$P$262</f>
        <v>175.689697891503</v>
      </c>
      <c r="G262" s="54"/>
      <c r="H262" s="50" t="n">
        <f aca="false">COS(F262*PI()/180)</f>
        <v>-0.997171635802194</v>
      </c>
      <c r="I262" s="50" t="n">
        <f aca="false">SIN(F262*PI()/180)</f>
        <v>0.0751580251974172</v>
      </c>
      <c r="J262" s="55" t="n">
        <f aca="false">F262-F261</f>
        <v>0.975841354069416</v>
      </c>
    </row>
    <row r="263" customFormat="false" ht="12.8" hidden="false" customHeight="false" outlineLevel="0" collapsed="false">
      <c r="C263" s="28" t="n">
        <f aca="false">'declin  dist'!$C$263</f>
        <v>19</v>
      </c>
      <c r="D263" s="28" t="n">
        <f aca="false">'declin  dist'!$D$263</f>
        <v>9</v>
      </c>
      <c r="E263" s="7" t="n">
        <v>262</v>
      </c>
      <c r="F263" s="53" t="n">
        <f aca="false">calc!$P$263</f>
        <v>176.666071128509</v>
      </c>
      <c r="G263" s="54"/>
      <c r="J263" s="55" t="n">
        <f aca="false">F263-F262</f>
        <v>0.97637323700576</v>
      </c>
    </row>
    <row r="264" customFormat="false" ht="12.8" hidden="false" customHeight="false" outlineLevel="0" collapsed="false">
      <c r="C264" s="28" t="n">
        <f aca="false">'declin  dist'!$C$264</f>
        <v>20</v>
      </c>
      <c r="D264" s="28" t="n">
        <f aca="false">'declin  dist'!$D$264</f>
        <v>9</v>
      </c>
      <c r="E264" s="7" t="n">
        <v>263</v>
      </c>
      <c r="F264" s="53" t="n">
        <f aca="false">calc!$P$264</f>
        <v>177.642979491867</v>
      </c>
      <c r="G264" s="54"/>
      <c r="J264" s="55" t="n">
        <f aca="false">F264-F263</f>
        <v>0.976908363357893</v>
      </c>
    </row>
    <row r="265" customFormat="false" ht="12.8" hidden="false" customHeight="false" outlineLevel="0" collapsed="false">
      <c r="C265" s="28" t="n">
        <f aca="false">'declin  dist'!$C$265</f>
        <v>21</v>
      </c>
      <c r="D265" s="28" t="n">
        <f aca="false">'declin  dist'!$D$265</f>
        <v>9</v>
      </c>
      <c r="E265" s="7" t="n">
        <v>264</v>
      </c>
      <c r="F265" s="53" t="n">
        <f aca="false">calc!$P$265</f>
        <v>178.62042607833</v>
      </c>
      <c r="G265" s="54"/>
      <c r="J265" s="55" t="n">
        <f aca="false">F265-F264</f>
        <v>0.977446586463202</v>
      </c>
    </row>
    <row r="266" customFormat="false" ht="12.8" hidden="false" customHeight="false" outlineLevel="0" collapsed="false">
      <c r="C266" s="28" t="n">
        <f aca="false">'declin  dist'!$C$266</f>
        <v>22</v>
      </c>
      <c r="D266" s="28" t="n">
        <f aca="false">'declin  dist'!$D$266</f>
        <v>9</v>
      </c>
      <c r="E266" s="7" t="n">
        <v>265</v>
      </c>
      <c r="F266" s="53" t="n">
        <f aca="false">calc!$P$266</f>
        <v>179.598413836504</v>
      </c>
      <c r="G266" s="54"/>
      <c r="J266" s="55" t="n">
        <f aca="false">F266-F265</f>
        <v>0.977987758173754</v>
      </c>
    </row>
    <row r="267" customFormat="false" ht="12.8" hidden="false" customHeight="false" outlineLevel="0" collapsed="false">
      <c r="C267" s="28" t="n">
        <f aca="false">'declin  dist'!$C$267</f>
        <v>23</v>
      </c>
      <c r="D267" s="28" t="n">
        <f aca="false">'declin  dist'!$D$267</f>
        <v>9</v>
      </c>
      <c r="E267" s="7" t="n">
        <v>266</v>
      </c>
      <c r="F267" s="53" t="n">
        <f aca="false">calc!$P$267</f>
        <v>180.576945565384</v>
      </c>
      <c r="G267" s="54"/>
      <c r="H267" s="50" t="n">
        <f aca="false">COS(F267*PI()/180)</f>
        <v>-0.999949302009119</v>
      </c>
      <c r="I267" s="50" t="n">
        <f aca="false">SIN(F267*PI()/180)</f>
        <v>-0.0100694295506596</v>
      </c>
      <c r="J267" s="55" t="n">
        <f aca="false">F267-F266</f>
        <v>0.97853172887983</v>
      </c>
    </row>
    <row r="268" customFormat="false" ht="12.8" hidden="false" customHeight="false" outlineLevel="0" collapsed="false">
      <c r="C268" s="28" t="n">
        <f aca="false">'declin  dist'!$C$268</f>
        <v>24</v>
      </c>
      <c r="D268" s="28" t="n">
        <f aca="false">'declin  dist'!$D$268</f>
        <v>9</v>
      </c>
      <c r="E268" s="7" t="n">
        <v>267</v>
      </c>
      <c r="F268" s="53" t="n">
        <f aca="false">calc!$P$268</f>
        <v>181.556023912933</v>
      </c>
      <c r="G268" s="54"/>
      <c r="J268" s="55" t="n">
        <f aca="false">F268-F267</f>
        <v>0.979078347549603</v>
      </c>
    </row>
    <row r="269" customFormat="false" ht="12.8" hidden="false" customHeight="false" outlineLevel="0" collapsed="false">
      <c r="C269" s="28" t="n">
        <f aca="false">'declin  dist'!$C$269</f>
        <v>25</v>
      </c>
      <c r="D269" s="28" t="n">
        <f aca="false">'declin  dist'!$D$269</f>
        <v>9</v>
      </c>
      <c r="E269" s="7" t="n">
        <v>268</v>
      </c>
      <c r="F269" s="53" t="n">
        <f aca="false">calc!$P$269</f>
        <v>182.535651374689</v>
      </c>
      <c r="G269" s="54"/>
      <c r="J269" s="55" t="n">
        <f aca="false">F269-F268</f>
        <v>0.979627461755854</v>
      </c>
    </row>
    <row r="270" customFormat="false" ht="12.8" hidden="false" customHeight="false" outlineLevel="0" collapsed="false">
      <c r="C270" s="28" t="n">
        <f aca="false">'declin  dist'!$C$270</f>
        <v>26</v>
      </c>
      <c r="D270" s="28" t="n">
        <f aca="false">'declin  dist'!$D$270</f>
        <v>9</v>
      </c>
      <c r="E270" s="7" t="n">
        <v>269</v>
      </c>
      <c r="F270" s="53" t="n">
        <f aca="false">calc!$P$270</f>
        <v>183.51583029239</v>
      </c>
      <c r="G270" s="54"/>
      <c r="J270" s="55" t="n">
        <f aca="false">F270-F269</f>
        <v>0.980178917700641</v>
      </c>
    </row>
    <row r="271" customFormat="false" ht="12.8" hidden="false" customHeight="false" outlineLevel="0" collapsed="false">
      <c r="C271" s="28" t="n">
        <f aca="false">'declin  dist'!$C$271</f>
        <v>27</v>
      </c>
      <c r="D271" s="28" t="n">
        <f aca="false">'declin  dist'!$D$271</f>
        <v>9</v>
      </c>
      <c r="E271" s="7" t="n">
        <v>270</v>
      </c>
      <c r="F271" s="53" t="n">
        <f aca="false">calc!$P$271</f>
        <v>184.496562852649</v>
      </c>
      <c r="G271" s="54"/>
      <c r="J271" s="55" t="n">
        <f aca="false">F271-F270</f>
        <v>0.980732560258957</v>
      </c>
    </row>
    <row r="272" customFormat="false" ht="12.8" hidden="false" customHeight="false" outlineLevel="0" collapsed="false">
      <c r="C272" s="28" t="n">
        <f aca="false">'declin  dist'!$C$272</f>
        <v>28</v>
      </c>
      <c r="D272" s="28" t="n">
        <f aca="false">'declin  dist'!$D$272</f>
        <v>9</v>
      </c>
      <c r="E272" s="7" t="n">
        <v>271</v>
      </c>
      <c r="F272" s="53" t="n">
        <f aca="false">calc!$P$272</f>
        <v>185.477851085664</v>
      </c>
      <c r="G272" s="54"/>
      <c r="H272" s="50" t="n">
        <f aca="false">COS(F272*PI()/180)</f>
        <v>-0.995433175225983</v>
      </c>
      <c r="I272" s="50" t="n">
        <f aca="false">SIN(F272*PI()/180)</f>
        <v>-0.0954609535858351</v>
      </c>
      <c r="J272" s="55" t="n">
        <f aca="false">F272-F271</f>
        <v>0.981288233014766</v>
      </c>
    </row>
    <row r="273" customFormat="false" ht="12.8" hidden="false" customHeight="false" outlineLevel="0" collapsed="false">
      <c r="C273" s="28" t="n">
        <f aca="false">'declin  dist'!$C$273</f>
        <v>29</v>
      </c>
      <c r="D273" s="28" t="n">
        <f aca="false">'declin  dist'!$D$273</f>
        <v>9</v>
      </c>
      <c r="E273" s="7" t="n">
        <v>272</v>
      </c>
      <c r="F273" s="53" t="n">
        <f aca="false">calc!$P$273</f>
        <v>186.459696863936</v>
      </c>
      <c r="G273" s="54"/>
      <c r="J273" s="55" t="n">
        <f aca="false">F273-F272</f>
        <v>0.981845778271918</v>
      </c>
    </row>
    <row r="274" customFormat="false" ht="12.8" hidden="false" customHeight="false" outlineLevel="0" collapsed="false">
      <c r="C274" s="28" t="n">
        <f aca="false">'declin  dist'!$C$274</f>
        <v>30</v>
      </c>
      <c r="D274" s="28" t="n">
        <f aca="false">'declin  dist'!$D$274</f>
        <v>9</v>
      </c>
      <c r="E274" s="7" t="n">
        <v>273</v>
      </c>
      <c r="F274" s="53" t="n">
        <f aca="false">calc!$P$274</f>
        <v>187.442101901061</v>
      </c>
      <c r="G274" s="54"/>
      <c r="J274" s="55" t="n">
        <f aca="false">F274-F273</f>
        <v>0.982405037125318</v>
      </c>
    </row>
    <row r="275" customFormat="false" ht="12.8" hidden="false" customHeight="false" outlineLevel="0" collapsed="false">
      <c r="C275" s="28" t="n">
        <f aca="false">'declin  dist'!$C$275</f>
        <v>1</v>
      </c>
      <c r="D275" s="28" t="n">
        <f aca="false">'declin  dist'!$D$275</f>
        <v>10</v>
      </c>
      <c r="E275" s="7" t="n">
        <v>274</v>
      </c>
      <c r="F275" s="53" t="n">
        <f aca="false">calc!$P$275</f>
        <v>188.425067750535</v>
      </c>
      <c r="G275" s="54"/>
      <c r="J275" s="55" t="n">
        <f aca="false">F275-F274</f>
        <v>0.98296584947434</v>
      </c>
    </row>
    <row r="276" customFormat="false" ht="12.8" hidden="false" customHeight="false" outlineLevel="0" collapsed="false">
      <c r="C276" s="28" t="n">
        <f aca="false">'declin  dist'!$C$276</f>
        <v>2</v>
      </c>
      <c r="D276" s="28" t="n">
        <f aca="false">'declin  dist'!$D$276</f>
        <v>10</v>
      </c>
      <c r="E276" s="7" t="n">
        <v>275</v>
      </c>
      <c r="F276" s="53" t="n">
        <f aca="false">calc!$P$276</f>
        <v>189.408595804601</v>
      </c>
      <c r="G276" s="54"/>
      <c r="J276" s="55" t="n">
        <f aca="false">F276-F275</f>
        <v>0.983528054065573</v>
      </c>
    </row>
    <row r="277" customFormat="false" ht="12.8" hidden="false" customHeight="false" outlineLevel="0" collapsed="false">
      <c r="C277" s="28" t="n">
        <f aca="false">'declin  dist'!$C$277</f>
        <v>3</v>
      </c>
      <c r="D277" s="28" t="n">
        <f aca="false">'declin  dist'!$D$277</f>
        <v>10</v>
      </c>
      <c r="E277" s="7" t="n">
        <v>276</v>
      </c>
      <c r="F277" s="53" t="n">
        <f aca="false">calc!$P$277</f>
        <v>190.392687293133</v>
      </c>
      <c r="G277" s="54"/>
      <c r="H277" s="50" t="n">
        <f aca="false">COS(F277*PI()/180)</f>
        <v>-0.98359450260742</v>
      </c>
      <c r="I277" s="50" t="n">
        <f aca="false">SIN(F277*PI()/180)</f>
        <v>-0.180393609755065</v>
      </c>
      <c r="J277" s="55" t="n">
        <f aca="false">F277-F276</f>
        <v>0.984091488532272</v>
      </c>
    </row>
    <row r="278" customFormat="false" ht="12.8" hidden="false" customHeight="false" outlineLevel="0" collapsed="false">
      <c r="C278" s="28" t="n">
        <f aca="false">'declin  dist'!$C$278</f>
        <v>4</v>
      </c>
      <c r="D278" s="28" t="n">
        <f aca="false">'declin  dist'!$D$278</f>
        <v>10</v>
      </c>
      <c r="E278" s="7" t="n">
        <v>277</v>
      </c>
      <c r="F278" s="53" t="n">
        <f aca="false">calc!$P$278</f>
        <v>191.37734328258</v>
      </c>
      <c r="G278" s="54"/>
      <c r="J278" s="55" t="n">
        <f aca="false">F278-F277</f>
        <v>0.984655989446651</v>
      </c>
    </row>
    <row r="279" customFormat="false" ht="12.8" hidden="false" customHeight="false" outlineLevel="0" collapsed="false">
      <c r="C279" s="28" t="n">
        <f aca="false">'declin  dist'!$C$279</f>
        <v>5</v>
      </c>
      <c r="D279" s="28" t="n">
        <f aca="false">'declin  dist'!$D$279</f>
        <v>10</v>
      </c>
      <c r="E279" s="7" t="n">
        <v>278</v>
      </c>
      <c r="F279" s="53" t="n">
        <f aca="false">calc!$P$279</f>
        <v>192.362564674926</v>
      </c>
      <c r="G279" s="54"/>
      <c r="J279" s="55" t="n">
        <f aca="false">F279-F278</f>
        <v>0.985221392346261</v>
      </c>
    </row>
    <row r="280" customFormat="false" ht="12.8" hidden="false" customHeight="false" outlineLevel="0" collapsed="false">
      <c r="C280" s="28" t="n">
        <f aca="false">'declin  dist'!$C$280</f>
        <v>6</v>
      </c>
      <c r="D280" s="28" t="n">
        <f aca="false">'declin  dist'!$D$280</f>
        <v>10</v>
      </c>
      <c r="E280" s="7" t="n">
        <v>279</v>
      </c>
      <c r="F280" s="53" t="n">
        <f aca="false">calc!$P$280</f>
        <v>193.348352206706</v>
      </c>
      <c r="G280" s="54"/>
      <c r="J280" s="55" t="n">
        <f aca="false">F280-F279</f>
        <v>0.98578753177992</v>
      </c>
    </row>
    <row r="281" customFormat="false" ht="12.8" hidden="false" customHeight="false" outlineLevel="0" collapsed="false">
      <c r="C281" s="28" t="n">
        <f aca="false">'declin  dist'!$C$281</f>
        <v>7</v>
      </c>
      <c r="D281" s="28" t="n">
        <f aca="false">'declin  dist'!$D$281</f>
        <v>10</v>
      </c>
      <c r="E281" s="7" t="n">
        <v>280</v>
      </c>
      <c r="F281" s="53" t="n">
        <f aca="false">calc!$P$281</f>
        <v>194.334706448067</v>
      </c>
      <c r="G281" s="54"/>
      <c r="J281" s="55" t="n">
        <f aca="false">F281-F280</f>
        <v>0.986354241360914</v>
      </c>
    </row>
    <row r="282" customFormat="false" ht="12.8" hidden="false" customHeight="false" outlineLevel="0" collapsed="false">
      <c r="C282" s="28" t="n">
        <f aca="false">'declin  dist'!$C$282</f>
        <v>8</v>
      </c>
      <c r="D282" s="28" t="n">
        <f aca="false">'declin  dist'!$D$282</f>
        <v>10</v>
      </c>
      <c r="E282" s="7" t="n">
        <v>281</v>
      </c>
      <c r="F282" s="53" t="n">
        <f aca="false">calc!$P$282</f>
        <v>195.321627801864</v>
      </c>
      <c r="G282" s="54"/>
      <c r="H282" s="50" t="n">
        <f aca="false">COS(F282*PI()/180)</f>
        <v>-0.964457743904619</v>
      </c>
      <c r="I282" s="50" t="n">
        <f aca="false">SIN(F282*PI()/180)</f>
        <v>-0.264237128773402</v>
      </c>
      <c r="J282" s="55" t="n">
        <f aca="false">F282-F281</f>
        <v>0.986921353797698</v>
      </c>
    </row>
    <row r="283" customFormat="false" ht="12.8" hidden="false" customHeight="false" outlineLevel="0" collapsed="false">
      <c r="C283" s="28" t="n">
        <f aca="false">'declin  dist'!$C$283</f>
        <v>9</v>
      </c>
      <c r="D283" s="28" t="n">
        <f aca="false">'declin  dist'!$D$283</f>
        <v>10</v>
      </c>
      <c r="E283" s="7" t="n">
        <v>282</v>
      </c>
      <c r="F283" s="53" t="n">
        <f aca="false">calc!$P$283</f>
        <v>196.309116502826</v>
      </c>
      <c r="G283" s="54"/>
      <c r="J283" s="55" t="n">
        <f aca="false">F283-F282</f>
        <v>0.987488700961194</v>
      </c>
    </row>
    <row r="284" customFormat="false" ht="12.8" hidden="false" customHeight="false" outlineLevel="0" collapsed="false">
      <c r="C284" s="28" t="n">
        <f aca="false">'declin  dist'!$C$284</f>
        <v>10</v>
      </c>
      <c r="D284" s="28" t="n">
        <f aca="false">'declin  dist'!$D$284</f>
        <v>10</v>
      </c>
      <c r="E284" s="7" t="n">
        <v>283</v>
      </c>
      <c r="F284" s="53" t="n">
        <f aca="false">calc!$P$284</f>
        <v>197.297172616734</v>
      </c>
      <c r="G284" s="54"/>
      <c r="J284" s="55" t="n">
        <f aca="false">F284-F283</f>
        <v>0.988056113907987</v>
      </c>
    </row>
    <row r="285" customFormat="false" ht="12.8" hidden="false" customHeight="false" outlineLevel="0" collapsed="false">
      <c r="C285" s="28" t="n">
        <f aca="false">'declin  dist'!$C$285</f>
        <v>11</v>
      </c>
      <c r="D285" s="28" t="n">
        <f aca="false">'declin  dist'!$D$285</f>
        <v>10</v>
      </c>
      <c r="E285" s="7" t="n">
        <v>284</v>
      </c>
      <c r="F285" s="53" t="n">
        <f aca="false">calc!$P$285</f>
        <v>198.285796039674</v>
      </c>
      <c r="G285" s="54"/>
      <c r="J285" s="55" t="n">
        <f aca="false">F285-F284</f>
        <v>0.988623422940691</v>
      </c>
    </row>
    <row r="286" customFormat="false" ht="12.8" hidden="false" customHeight="false" outlineLevel="0" collapsed="false">
      <c r="C286" s="28" t="n">
        <f aca="false">'declin  dist'!$C$286</f>
        <v>12</v>
      </c>
      <c r="D286" s="28" t="n">
        <f aca="false">'declin  dist'!$D$286</f>
        <v>10</v>
      </c>
      <c r="E286" s="7" t="n">
        <v>285</v>
      </c>
      <c r="F286" s="53" t="n">
        <f aca="false">calc!$P$286</f>
        <v>199.274986497343</v>
      </c>
      <c r="G286" s="54"/>
      <c r="J286" s="55" t="n">
        <f aca="false">F286-F285</f>
        <v>0.989190457668997</v>
      </c>
    </row>
    <row r="287" customFormat="false" ht="12.8" hidden="false" customHeight="false" outlineLevel="0" collapsed="false">
      <c r="C287" s="28" t="n">
        <f aca="false">'declin  dist'!$C$287</f>
        <v>13</v>
      </c>
      <c r="D287" s="28" t="n">
        <f aca="false">'declin  dist'!$D$287</f>
        <v>10</v>
      </c>
      <c r="E287" s="7" t="n">
        <v>286</v>
      </c>
      <c r="F287" s="53" t="n">
        <f aca="false">calc!$P$287</f>
        <v>200.264743544379</v>
      </c>
      <c r="G287" s="54"/>
      <c r="H287" s="50" t="n">
        <f aca="false">COS(F287*PI()/180)</f>
        <v>-0.938102240846703</v>
      </c>
      <c r="I287" s="50" t="n">
        <f aca="false">SIN(F287*PI()/180)</f>
        <v>-0.346358464193378</v>
      </c>
      <c r="J287" s="55" t="n">
        <f aca="false">F287-F286</f>
        <v>0.989757047035369</v>
      </c>
    </row>
    <row r="288" customFormat="false" ht="12.8" hidden="false" customHeight="false" outlineLevel="0" collapsed="false">
      <c r="C288" s="28" t="n">
        <f aca="false">'declin  dist'!$C$288</f>
        <v>14</v>
      </c>
      <c r="D288" s="28" t="n">
        <f aca="false">'declin  dist'!$D$288</f>
        <v>10</v>
      </c>
      <c r="E288" s="7" t="n">
        <v>287</v>
      </c>
      <c r="F288" s="53" t="n">
        <f aca="false">calc!$P$288</f>
        <v>201.255066563766</v>
      </c>
      <c r="G288" s="54"/>
      <c r="J288" s="55" t="n">
        <f aca="false">F288-F287</f>
        <v>0.990323019386892</v>
      </c>
    </row>
    <row r="289" customFormat="false" ht="12.8" hidden="false" customHeight="false" outlineLevel="0" collapsed="false">
      <c r="C289" s="28" t="n">
        <f aca="false">'declin  dist'!$C$289</f>
        <v>15</v>
      </c>
      <c r="D289" s="28" t="n">
        <f aca="false">'declin  dist'!$D$289</f>
        <v>10</v>
      </c>
      <c r="E289" s="7" t="n">
        <v>288</v>
      </c>
      <c r="F289" s="53" t="n">
        <f aca="false">calc!$P$289</f>
        <v>202.245954766294</v>
      </c>
      <c r="G289" s="54"/>
      <c r="J289" s="55" t="n">
        <f aca="false">F289-F288</f>
        <v>0.990888202528481</v>
      </c>
    </row>
    <row r="290" customFormat="false" ht="12.8" hidden="false" customHeight="false" outlineLevel="0" collapsed="false">
      <c r="C290" s="28" t="n">
        <f aca="false">'declin  dist'!$C$290</f>
        <v>16</v>
      </c>
      <c r="D290" s="28" t="n">
        <f aca="false">'declin  dist'!$D$290</f>
        <v>10</v>
      </c>
      <c r="E290" s="7" t="n">
        <v>289</v>
      </c>
      <c r="F290" s="53" t="n">
        <f aca="false">calc!$P$290</f>
        <v>203.237407190049</v>
      </c>
      <c r="G290" s="54"/>
      <c r="J290" s="55" t="n">
        <f aca="false">F290-F289</f>
        <v>0.991452423754708</v>
      </c>
    </row>
    <row r="291" customFormat="false" ht="12.8" hidden="false" customHeight="false" outlineLevel="0" collapsed="false">
      <c r="C291" s="28" t="n">
        <f aca="false">'declin  dist'!$C$291</f>
        <v>17</v>
      </c>
      <c r="D291" s="28" t="n">
        <f aca="false">'declin  dist'!$D$291</f>
        <v>10</v>
      </c>
      <c r="E291" s="7" t="n">
        <v>290</v>
      </c>
      <c r="F291" s="53" t="n">
        <f aca="false">calc!$P$291</f>
        <v>204.229422699982</v>
      </c>
      <c r="G291" s="54"/>
      <c r="J291" s="55" t="n">
        <f aca="false">F291-F290</f>
        <v>0.992015509933481</v>
      </c>
    </row>
    <row r="292" customFormat="false" ht="12.8" hidden="false" customHeight="false" outlineLevel="0" collapsed="false">
      <c r="C292" s="28" t="n">
        <f aca="false">'declin  dist'!$C$292</f>
        <v>18</v>
      </c>
      <c r="D292" s="28" t="n">
        <f aca="false">'declin  dist'!$D$292</f>
        <v>10</v>
      </c>
      <c r="E292" s="7" t="n">
        <v>291</v>
      </c>
      <c r="F292" s="53" t="n">
        <f aca="false">calc!$P$292</f>
        <v>205.221999987528</v>
      </c>
      <c r="G292" s="54"/>
      <c r="H292" s="50" t="n">
        <f aca="false">COS(F292*PI()/180)</f>
        <v>-0.90466349834974</v>
      </c>
      <c r="I292" s="50" t="n">
        <f aca="false">SIN(F292*PI()/180)</f>
        <v>-0.426126688619253</v>
      </c>
      <c r="J292" s="55" t="n">
        <f aca="false">F292-F291</f>
        <v>0.992577287546055</v>
      </c>
    </row>
    <row r="293" customFormat="false" ht="12.8" hidden="false" customHeight="false" outlineLevel="0" collapsed="false">
      <c r="C293" s="28" t="n">
        <f aca="false">'declin  dist'!$C$293</f>
        <v>19</v>
      </c>
      <c r="D293" s="28" t="n">
        <f aca="false">'declin  dist'!$D$293</f>
        <v>10</v>
      </c>
      <c r="E293" s="7" t="n">
        <v>292</v>
      </c>
      <c r="F293" s="53" t="n">
        <f aca="false">calc!$P$293</f>
        <v>206.215137570276</v>
      </c>
      <c r="G293" s="54"/>
      <c r="J293" s="55" t="n">
        <f aca="false">F293-F292</f>
        <v>0.993137582748204</v>
      </c>
    </row>
    <row r="294" customFormat="false" ht="12.8" hidden="false" customHeight="false" outlineLevel="0" collapsed="false">
      <c r="C294" s="28" t="n">
        <f aca="false">'declin  dist'!$C$294</f>
        <v>20</v>
      </c>
      <c r="D294" s="28" t="n">
        <f aca="false">'declin  dist'!$D$294</f>
        <v>10</v>
      </c>
      <c r="E294" s="7" t="n">
        <v>293</v>
      </c>
      <c r="F294" s="53" t="n">
        <f aca="false">calc!$P$294</f>
        <v>207.208833791706</v>
      </c>
      <c r="G294" s="54"/>
      <c r="J294" s="55" t="n">
        <f aca="false">F294-F293</f>
        <v>0.993696221429673</v>
      </c>
    </row>
    <row r="295" customFormat="false" ht="12.8" hidden="false" customHeight="false" outlineLevel="0" collapsed="false">
      <c r="C295" s="28" t="n">
        <f aca="false">'declin  dist'!$C$295</f>
        <v>21</v>
      </c>
      <c r="D295" s="28" t="n">
        <f aca="false">'declin  dist'!$D$295</f>
        <v>10</v>
      </c>
      <c r="E295" s="7" t="n">
        <v>294</v>
      </c>
      <c r="F295" s="53" t="n">
        <f aca="false">calc!$P$295</f>
        <v>208.203086820973</v>
      </c>
      <c r="G295" s="54"/>
      <c r="J295" s="55" t="n">
        <f aca="false">F295-F294</f>
        <v>0.994253029266815</v>
      </c>
    </row>
    <row r="296" customFormat="false" ht="12.8" hidden="false" customHeight="false" outlineLevel="0" collapsed="false">
      <c r="C296" s="28" t="n">
        <f aca="false">'declin  dist'!$C$296</f>
        <v>22</v>
      </c>
      <c r="D296" s="28" t="n">
        <f aca="false">'declin  dist'!$D$296</f>
        <v>10</v>
      </c>
      <c r="E296" s="7" t="n">
        <v>295</v>
      </c>
      <c r="F296" s="53" t="n">
        <f aca="false">calc!$P$296</f>
        <v>209.197894652767</v>
      </c>
      <c r="G296" s="54"/>
      <c r="J296" s="55" t="n">
        <f aca="false">F296-F295</f>
        <v>0.994807831794333</v>
      </c>
    </row>
    <row r="297" customFormat="false" ht="12.8" hidden="false" customHeight="false" outlineLevel="0" collapsed="false">
      <c r="C297" s="28" t="n">
        <f aca="false">'declin  dist'!$C$297</f>
        <v>23</v>
      </c>
      <c r="D297" s="28" t="n">
        <f aca="false">'declin  dist'!$D$297</f>
        <v>10</v>
      </c>
      <c r="E297" s="7" t="n">
        <v>296</v>
      </c>
      <c r="F297" s="53" t="n">
        <f aca="false">calc!$P$297</f>
        <v>210.193255107225</v>
      </c>
      <c r="G297" s="54"/>
      <c r="H297" s="50" t="n">
        <f aca="false">COS(F297*PI()/180)</f>
        <v>-0.864334011768146</v>
      </c>
      <c r="I297" s="50" t="n">
        <f aca="false">SIN(F297*PI()/180)</f>
        <v>-0.502918200208326</v>
      </c>
      <c r="J297" s="55" t="n">
        <f aca="false">F297-F296</f>
        <v>0.995360454457682</v>
      </c>
    </row>
    <row r="298" customFormat="false" ht="12.8" hidden="false" customHeight="false" outlineLevel="0" collapsed="false">
      <c r="C298" s="28" t="n">
        <f aca="false">'declin  dist'!$C$298</f>
        <v>24</v>
      </c>
      <c r="D298" s="28" t="n">
        <f aca="false">'declin  dist'!$D$298</f>
        <v>10</v>
      </c>
      <c r="E298" s="7" t="n">
        <v>297</v>
      </c>
      <c r="F298" s="53" t="n">
        <f aca="false">calc!$P$298</f>
        <v>211.189165829906</v>
      </c>
      <c r="G298" s="54"/>
      <c r="J298" s="55" t="n">
        <f aca="false">F298-F297</f>
        <v>0.995910722681174</v>
      </c>
    </row>
    <row r="299" customFormat="false" ht="12.8" hidden="false" customHeight="false" outlineLevel="0" collapsed="false">
      <c r="C299" s="28" t="n">
        <f aca="false">'declin  dist'!$C$299</f>
        <v>25</v>
      </c>
      <c r="D299" s="28" t="n">
        <f aca="false">'declin  dist'!$D$299</f>
        <v>10</v>
      </c>
      <c r="E299" s="7" t="n">
        <v>298</v>
      </c>
      <c r="F299" s="53" t="n">
        <f aca="false">calc!$P$299</f>
        <v>212.185624291827</v>
      </c>
      <c r="G299" s="54"/>
      <c r="J299" s="55" t="n">
        <f aca="false">F299-F298</f>
        <v>0.996458461920838</v>
      </c>
    </row>
    <row r="300" customFormat="false" ht="12.8" hidden="false" customHeight="false" outlineLevel="0" collapsed="false">
      <c r="C300" s="28" t="n">
        <f aca="false">'declin  dist'!$C$300</f>
        <v>26</v>
      </c>
      <c r="D300" s="28" t="n">
        <f aca="false">'declin  dist'!$D$300</f>
        <v>10</v>
      </c>
      <c r="E300" s="7" t="n">
        <v>299</v>
      </c>
      <c r="F300" s="53" t="n">
        <f aca="false">calc!$P$300</f>
        <v>213.18262778957</v>
      </c>
      <c r="G300" s="54"/>
      <c r="J300" s="55" t="n">
        <f aca="false">F300-F299</f>
        <v>0.997003497742981</v>
      </c>
    </row>
    <row r="301" customFormat="false" ht="12.8" hidden="false" customHeight="false" outlineLevel="0" collapsed="false">
      <c r="C301" s="28" t="n">
        <f aca="false">'declin  dist'!$C$301</f>
        <v>27</v>
      </c>
      <c r="D301" s="28" t="n">
        <f aca="false">'declin  dist'!$D$301</f>
        <v>10</v>
      </c>
      <c r="E301" s="7" t="n">
        <v>300</v>
      </c>
      <c r="F301" s="53" t="n">
        <f aca="false">calc!$P$301</f>
        <v>214.180173445448</v>
      </c>
      <c r="G301" s="54"/>
      <c r="J301" s="55" t="n">
        <f aca="false">F301-F300</f>
        <v>0.997545655878298</v>
      </c>
    </row>
    <row r="302" customFormat="false" ht="12.8" hidden="false" customHeight="false" outlineLevel="0" collapsed="false">
      <c r="C302" s="28" t="n">
        <f aca="false">'declin  dist'!$C$302</f>
        <v>28</v>
      </c>
      <c r="D302" s="28" t="n">
        <f aca="false">'declin  dist'!$D$302</f>
        <v>10</v>
      </c>
      <c r="E302" s="7" t="n">
        <v>301</v>
      </c>
      <c r="F302" s="53" t="n">
        <f aca="false">calc!$P$302</f>
        <v>215.178258207742</v>
      </c>
      <c r="G302" s="54"/>
      <c r="H302" s="50" t="n">
        <f aca="false">COS(F302*PI()/180)</f>
        <v>-0.817363575882456</v>
      </c>
      <c r="I302" s="50" t="n">
        <f aca="false">SIN(F302*PI()/180)</f>
        <v>-0.576122196083995</v>
      </c>
      <c r="J302" s="55" t="n">
        <f aca="false">F302-F301</f>
        <v>0.998084762293615</v>
      </c>
    </row>
    <row r="303" customFormat="false" ht="12.8" hidden="false" customHeight="false" outlineLevel="0" collapsed="false">
      <c r="C303" s="28" t="n">
        <f aca="false">'declin  dist'!$C$303</f>
        <v>29</v>
      </c>
      <c r="D303" s="28" t="n">
        <f aca="false">'declin  dist'!$D$303</f>
        <v>10</v>
      </c>
      <c r="E303" s="7" t="n">
        <v>302</v>
      </c>
      <c r="F303" s="53" t="n">
        <f aca="false">calc!$P$303</f>
        <v>216.176878850992</v>
      </c>
      <c r="G303" s="54"/>
      <c r="J303" s="55" t="n">
        <f aca="false">F303-F302</f>
        <v>0.998620643249978</v>
      </c>
    </row>
    <row r="304" customFormat="false" ht="12.8" hidden="false" customHeight="false" outlineLevel="0" collapsed="false">
      <c r="C304" s="28" t="n">
        <f aca="false">'declin  dist'!$C$304</f>
        <v>30</v>
      </c>
      <c r="D304" s="28" t="n">
        <f aca="false">'declin  dist'!$D$304</f>
        <v>10</v>
      </c>
      <c r="E304" s="7" t="n">
        <v>303</v>
      </c>
      <c r="F304" s="53" t="n">
        <f aca="false">calc!$P$304</f>
        <v>217.176031976373</v>
      </c>
      <c r="G304" s="54"/>
      <c r="J304" s="55" t="n">
        <f aca="false">F304-F303</f>
        <v>0.999153125380644</v>
      </c>
    </row>
    <row r="305" customFormat="false" ht="12.8" hidden="false" customHeight="false" outlineLevel="0" collapsed="false">
      <c r="C305" s="28" t="n">
        <f aca="false">'declin  dist'!$C$305</f>
        <v>31</v>
      </c>
      <c r="D305" s="28" t="n">
        <f aca="false">'declin  dist'!$D$305</f>
        <v>10</v>
      </c>
      <c r="E305" s="7" t="n">
        <v>304</v>
      </c>
      <c r="F305" s="53" t="n">
        <f aca="false">calc!$P$305</f>
        <v>218.175714012127</v>
      </c>
      <c r="G305" s="54"/>
      <c r="J305" s="55" t="n">
        <f aca="false">F305-F304</f>
        <v>0.99968203575429</v>
      </c>
    </row>
    <row r="306" customFormat="false" ht="12.8" hidden="false" customHeight="false" outlineLevel="0" collapsed="false">
      <c r="C306" s="28" t="n">
        <f aca="false">'declin  dist'!$C$306</f>
        <v>1</v>
      </c>
      <c r="D306" s="28" t="n">
        <f aca="false">'declin  dist'!$D$306</f>
        <v>11</v>
      </c>
      <c r="E306" s="7" t="n">
        <v>305</v>
      </c>
      <c r="F306" s="53" t="n">
        <f aca="false">calc!$P$306</f>
        <v>219.175921214065</v>
      </c>
      <c r="G306" s="54"/>
      <c r="J306" s="55" t="n">
        <f aca="false">F306-F305</f>
        <v>1.00020720193777</v>
      </c>
    </row>
    <row r="307" customFormat="false" ht="12.8" hidden="false" customHeight="false" outlineLevel="0" collapsed="false">
      <c r="C307" s="28" t="n">
        <f aca="false">'declin  dist'!$C$307</f>
        <v>2</v>
      </c>
      <c r="D307" s="28" t="n">
        <f aca="false">'declin  dist'!$D$307</f>
        <v>11</v>
      </c>
      <c r="E307" s="7" t="n">
        <v>306</v>
      </c>
      <c r="F307" s="53" t="n">
        <f aca="false">calc!$P$307</f>
        <v>220.176649666139</v>
      </c>
      <c r="G307" s="54"/>
      <c r="H307" s="50" t="n">
        <f aca="false">COS(F307*PI()/180)</f>
        <v>-0.764059015158162</v>
      </c>
      <c r="I307" s="50" t="n">
        <f aca="false">SIN(F307*PI()/180)</f>
        <v>-0.645146356538995</v>
      </c>
      <c r="J307" s="55" t="n">
        <f aca="false">F307-F306</f>
        <v>1.00072845207444</v>
      </c>
    </row>
    <row r="308" customFormat="false" ht="12.8" hidden="false" customHeight="false" outlineLevel="0" collapsed="false">
      <c r="C308" s="28" t="n">
        <f aca="false">'declin  dist'!$C$308</f>
        <v>3</v>
      </c>
      <c r="D308" s="28" t="n">
        <f aca="false">'declin  dist'!$D$308</f>
        <v>11</v>
      </c>
      <c r="E308" s="7" t="n">
        <v>307</v>
      </c>
      <c r="F308" s="53" t="n">
        <f aca="false">calc!$P$308</f>
        <v>221.177895281095</v>
      </c>
      <c r="G308" s="54"/>
      <c r="J308" s="55" t="n">
        <f aca="false">F308-F307</f>
        <v>1.00124561495556</v>
      </c>
    </row>
    <row r="309" customFormat="false" ht="12.8" hidden="false" customHeight="false" outlineLevel="0" collapsed="false">
      <c r="C309" s="28" t="n">
        <f aca="false">'declin  dist'!$C$309</f>
        <v>4</v>
      </c>
      <c r="D309" s="28" t="n">
        <f aca="false">'declin  dist'!$D$309</f>
        <v>11</v>
      </c>
      <c r="E309" s="7" t="n">
        <v>308</v>
      </c>
      <c r="F309" s="53" t="n">
        <f aca="false">calc!$P$309</f>
        <v>222.179653801169</v>
      </c>
      <c r="G309" s="54"/>
      <c r="J309" s="55" t="n">
        <f aca="false">F309-F308</f>
        <v>1.00175852007487</v>
      </c>
    </row>
    <row r="310" customFormat="false" ht="12.8" hidden="false" customHeight="false" outlineLevel="0" collapsed="false">
      <c r="C310" s="28" t="n">
        <f aca="false">'declin  dist'!$C$310</f>
        <v>5</v>
      </c>
      <c r="D310" s="28" t="n">
        <f aca="false">'declin  dist'!$D$310</f>
        <v>11</v>
      </c>
      <c r="E310" s="7" t="n">
        <v>309</v>
      </c>
      <c r="F310" s="53" t="n">
        <f aca="false">calc!$P$310</f>
        <v>223.181920798889</v>
      </c>
      <c r="G310" s="54"/>
      <c r="J310" s="55" t="n">
        <f aca="false">F310-F309</f>
        <v>1.00226699771929</v>
      </c>
    </row>
    <row r="311" customFormat="false" ht="12.8" hidden="false" customHeight="false" outlineLevel="0" collapsed="false">
      <c r="C311" s="28" t="n">
        <f aca="false">'declin  dist'!$C$311</f>
        <v>6</v>
      </c>
      <c r="D311" s="28" t="n">
        <f aca="false">'declin  dist'!$D$311</f>
        <v>11</v>
      </c>
      <c r="E311" s="7" t="n">
        <v>310</v>
      </c>
      <c r="F311" s="53" t="n">
        <f aca="false">calc!$P$311</f>
        <v>224.184691677915</v>
      </c>
      <c r="G311" s="54"/>
      <c r="J311" s="55" t="n">
        <f aca="false">F311-F310</f>
        <v>1.00277087902589</v>
      </c>
    </row>
    <row r="312" customFormat="false" ht="12.8" hidden="false" customHeight="false" outlineLevel="0" collapsed="false">
      <c r="C312" s="28" t="n">
        <f aca="false">'declin  dist'!$C$312</f>
        <v>7</v>
      </c>
      <c r="D312" s="28" t="n">
        <f aca="false">'declin  dist'!$D$312</f>
        <v>11</v>
      </c>
      <c r="E312" s="7" t="n">
        <v>311</v>
      </c>
      <c r="F312" s="53" t="n">
        <f aca="false">calc!$P$312</f>
        <v>225.18796167397</v>
      </c>
      <c r="G312" s="54"/>
      <c r="H312" s="50" t="n">
        <f aca="false">COS(F312*PI()/180)</f>
        <v>-0.704783281199611</v>
      </c>
      <c r="I312" s="50" t="n">
        <f aca="false">SIN(F312*PI()/180)</f>
        <v>-0.709422671290896</v>
      </c>
      <c r="J312" s="55" t="n">
        <f aca="false">F312-F311</f>
        <v>1.00326999605511</v>
      </c>
    </row>
    <row r="313" customFormat="false" ht="12.8" hidden="false" customHeight="false" outlineLevel="0" collapsed="false">
      <c r="C313" s="28" t="n">
        <f aca="false">'declin  dist'!$C$313</f>
        <v>8</v>
      </c>
      <c r="D313" s="28" t="n">
        <f aca="false">'declin  dist'!$D$313</f>
        <v>11</v>
      </c>
      <c r="E313" s="7" t="n">
        <v>312</v>
      </c>
      <c r="F313" s="53" t="n">
        <f aca="false">calc!$P$313</f>
        <v>226.191725855855</v>
      </c>
      <c r="G313" s="54"/>
      <c r="J313" s="55" t="n">
        <f aca="false">F313-F312</f>
        <v>1.00376418188489</v>
      </c>
    </row>
    <row r="314" customFormat="false" ht="12.8" hidden="false" customHeight="false" outlineLevel="0" collapsed="false">
      <c r="C314" s="28" t="n">
        <f aca="false">'declin  dist'!$C$314</f>
        <v>9</v>
      </c>
      <c r="D314" s="28" t="n">
        <f aca="false">'declin  dist'!$D$314</f>
        <v>11</v>
      </c>
      <c r="E314" s="7" t="n">
        <v>313</v>
      </c>
      <c r="F314" s="53" t="n">
        <f aca="false">calc!$P$314</f>
        <v>227.195979126497</v>
      </c>
      <c r="G314" s="54"/>
      <c r="J314" s="55" t="n">
        <f aca="false">F314-F313</f>
        <v>1.00425327064249</v>
      </c>
    </row>
    <row r="315" customFormat="false" ht="12.8" hidden="false" customHeight="false" outlineLevel="0" collapsed="false">
      <c r="C315" s="28" t="n">
        <f aca="false">'declin  dist'!$C$315</f>
        <v>10</v>
      </c>
      <c r="D315" s="28" t="n">
        <f aca="false">'declin  dist'!$D$315</f>
        <v>11</v>
      </c>
      <c r="E315" s="7" t="n">
        <v>314</v>
      </c>
      <c r="F315" s="53" t="n">
        <f aca="false">calc!$P$315</f>
        <v>228.200716224109</v>
      </c>
      <c r="G315" s="54"/>
      <c r="J315" s="55" t="n">
        <f aca="false">F315-F314</f>
        <v>1.0047370976115</v>
      </c>
    </row>
    <row r="316" customFormat="false" ht="12.8" hidden="false" customHeight="false" outlineLevel="0" collapsed="false">
      <c r="C316" s="28" t="n">
        <f aca="false">'declin  dist'!$C$316</f>
        <v>11</v>
      </c>
      <c r="D316" s="28" t="n">
        <f aca="false">'declin  dist'!$D$316</f>
        <v>11</v>
      </c>
      <c r="E316" s="7" t="n">
        <v>315</v>
      </c>
      <c r="F316" s="53" t="n">
        <f aca="false">calc!$P$316</f>
        <v>229.205931723408</v>
      </c>
      <c r="G316" s="54"/>
      <c r="J316" s="55" t="n">
        <f aca="false">F316-F315</f>
        <v>1.00521549929965</v>
      </c>
    </row>
    <row r="317" customFormat="false" ht="12.8" hidden="false" customHeight="false" outlineLevel="0" collapsed="false">
      <c r="C317" s="28" t="n">
        <f aca="false">'declin  dist'!$C$317</f>
        <v>12</v>
      </c>
      <c r="D317" s="28" t="n">
        <f aca="false">'declin  dist'!$D$317</f>
        <v>11</v>
      </c>
      <c r="E317" s="7" t="n">
        <v>316</v>
      </c>
      <c r="F317" s="53" t="n">
        <f aca="false">calc!$P$317</f>
        <v>230.211620036895</v>
      </c>
      <c r="G317" s="54"/>
      <c r="H317" s="50" t="n">
        <f aca="false">COS(F317*PI()/180)</f>
        <v>-0.639953872351481</v>
      </c>
      <c r="I317" s="50" t="n">
        <f aca="false">SIN(F317*PI()/180)</f>
        <v>-0.768413327098343</v>
      </c>
      <c r="J317" s="55" t="n">
        <f aca="false">F317-F316</f>
        <v>1.00568831348721</v>
      </c>
    </row>
    <row r="318" customFormat="false" ht="12.8" hidden="false" customHeight="false" outlineLevel="0" collapsed="false">
      <c r="C318" s="28" t="n">
        <f aca="false">'declin  dist'!$C$318</f>
        <v>13</v>
      </c>
      <c r="D318" s="28" t="n">
        <f aca="false">'declin  dist'!$D$318</f>
        <v>11</v>
      </c>
      <c r="E318" s="7" t="n">
        <v>317</v>
      </c>
      <c r="F318" s="53" t="n">
        <f aca="false">calc!$P$318</f>
        <v>231.217775416234</v>
      </c>
      <c r="G318" s="54"/>
      <c r="J318" s="55" t="n">
        <f aca="false">F318-F317</f>
        <v>1.00615537933868</v>
      </c>
    </row>
    <row r="319" customFormat="false" ht="12.8" hidden="false" customHeight="false" outlineLevel="0" collapsed="false">
      <c r="C319" s="28" t="n">
        <f aca="false">'declin  dist'!$C$319</f>
        <v>14</v>
      </c>
      <c r="D319" s="28" t="n">
        <f aca="false">'declin  dist'!$D$319</f>
        <v>11</v>
      </c>
      <c r="E319" s="7" t="n">
        <v>318</v>
      </c>
      <c r="F319" s="53" t="n">
        <f aca="false">calc!$P$319</f>
        <v>232.224391953675</v>
      </c>
      <c r="G319" s="54"/>
      <c r="J319" s="55" t="n">
        <f aca="false">F319-F318</f>
        <v>1.00661653744055</v>
      </c>
    </row>
    <row r="320" customFormat="false" ht="12.8" hidden="false" customHeight="false" outlineLevel="0" collapsed="false">
      <c r="C320" s="28" t="n">
        <f aca="false">'declin  dist'!$C$320</f>
        <v>15</v>
      </c>
      <c r="D320" s="28" t="n">
        <f aca="false">'declin  dist'!$D$320</f>
        <v>11</v>
      </c>
      <c r="E320" s="7" t="n">
        <v>319</v>
      </c>
      <c r="F320" s="53" t="n">
        <f aca="false">calc!$P$320</f>
        <v>233.231463583581</v>
      </c>
      <c r="G320" s="54"/>
      <c r="J320" s="55" t="n">
        <f aca="false">F320-F319</f>
        <v>1.00707162990625</v>
      </c>
    </row>
    <row r="321" customFormat="false" ht="12.8" hidden="false" customHeight="false" outlineLevel="0" collapsed="false">
      <c r="C321" s="28" t="n">
        <f aca="false">'declin  dist'!$C$321</f>
        <v>16</v>
      </c>
      <c r="D321" s="28" t="n">
        <f aca="false">'declin  dist'!$D$321</f>
        <v>11</v>
      </c>
      <c r="E321" s="7" t="n">
        <v>320</v>
      </c>
      <c r="F321" s="53" t="n">
        <f aca="false">calc!$P$321</f>
        <v>234.238984083995</v>
      </c>
      <c r="G321" s="54"/>
      <c r="J321" s="55" t="n">
        <f aca="false">F321-F320</f>
        <v>1.0075205004141</v>
      </c>
    </row>
    <row r="322" customFormat="false" ht="12.8" hidden="false" customHeight="false" outlineLevel="0" collapsed="false">
      <c r="C322" s="28" t="n">
        <f aca="false">'declin  dist'!$C$322</f>
        <v>17</v>
      </c>
      <c r="D322" s="28" t="n">
        <f aca="false">'declin  dist'!$D$322</f>
        <v>11</v>
      </c>
      <c r="E322" s="7" t="n">
        <v>321</v>
      </c>
      <c r="F322" s="53" t="n">
        <f aca="false">calc!$P$322</f>
        <v>235.246947078316</v>
      </c>
      <c r="G322" s="54"/>
      <c r="H322" s="50" t="n">
        <f aca="false">COS(F322*PI()/180)</f>
        <v>-0.570040542040672</v>
      </c>
      <c r="I322" s="50" t="n">
        <f aca="false">SIN(F322*PI()/180)</f>
        <v>-0.821616565333231</v>
      </c>
      <c r="J322" s="55" t="n">
        <f aca="false">F322-F321</f>
        <v>1.00796299432045</v>
      </c>
    </row>
    <row r="323" customFormat="false" ht="12.8" hidden="false" customHeight="false" outlineLevel="0" collapsed="false">
      <c r="C323" s="28" t="n">
        <f aca="false">'declin  dist'!$C$323</f>
        <v>18</v>
      </c>
      <c r="D323" s="28" t="n">
        <f aca="false">'declin  dist'!$D$323</f>
        <v>11</v>
      </c>
      <c r="E323" s="7" t="n">
        <v>322</v>
      </c>
      <c r="F323" s="53" t="n">
        <f aca="false">calc!$P$323</f>
        <v>236.255346037011</v>
      </c>
      <c r="G323" s="54"/>
      <c r="J323" s="55" t="n">
        <f aca="false">F323-F322</f>
        <v>1.00839895869558</v>
      </c>
    </row>
    <row r="324" customFormat="false" ht="12.8" hidden="false" customHeight="false" outlineLevel="0" collapsed="false">
      <c r="C324" s="28" t="n">
        <f aca="false">'declin  dist'!$C$324</f>
        <v>19</v>
      </c>
      <c r="D324" s="28" t="n">
        <f aca="false">'declin  dist'!$D$324</f>
        <v>11</v>
      </c>
      <c r="E324" s="7" t="n">
        <v>323</v>
      </c>
      <c r="F324" s="53" t="n">
        <f aca="false">calc!$P$324</f>
        <v>237.26417427944</v>
      </c>
      <c r="G324" s="54"/>
      <c r="J324" s="55" t="n">
        <f aca="false">F324-F323</f>
        <v>1.00882824242899</v>
      </c>
    </row>
    <row r="325" customFormat="false" ht="12.8" hidden="false" customHeight="false" outlineLevel="0" collapsed="false">
      <c r="C325" s="28" t="n">
        <f aca="false">'declin  dist'!$C$325</f>
        <v>20</v>
      </c>
      <c r="D325" s="28" t="n">
        <f aca="false">'declin  dist'!$D$325</f>
        <v>11</v>
      </c>
      <c r="E325" s="7" t="n">
        <v>324</v>
      </c>
      <c r="F325" s="53" t="n">
        <f aca="false">calc!$P$325</f>
        <v>238.273424975715</v>
      </c>
      <c r="G325" s="54"/>
      <c r="J325" s="55" t="n">
        <f aca="false">F325-F324</f>
        <v>1.00925069627488</v>
      </c>
    </row>
    <row r="326" customFormat="false" ht="12.8" hidden="false" customHeight="false" outlineLevel="0" collapsed="false">
      <c r="C326" s="28" t="n">
        <f aca="false">'declin  dist'!$C$326</f>
        <v>21</v>
      </c>
      <c r="D326" s="28" t="n">
        <f aca="false">'declin  dist'!$D$326</f>
        <v>11</v>
      </c>
      <c r="E326" s="7" t="n">
        <v>325</v>
      </c>
      <c r="F326" s="53" t="n">
        <f aca="false">calc!$P$326</f>
        <v>239.283091148654</v>
      </c>
      <c r="G326" s="54"/>
      <c r="J326" s="55" t="n">
        <f aca="false">F326-F325</f>
        <v>1.00966617293909</v>
      </c>
    </row>
    <row r="327" customFormat="false" ht="12.8" hidden="false" customHeight="false" outlineLevel="0" collapsed="false">
      <c r="C327" s="28" t="n">
        <f aca="false">'declin  dist'!$C$327</f>
        <v>22</v>
      </c>
      <c r="D327" s="28" t="n">
        <f aca="false">'declin  dist'!$D$327</f>
        <v>11</v>
      </c>
      <c r="E327" s="7" t="n">
        <v>326</v>
      </c>
      <c r="F327" s="53" t="n">
        <f aca="false">calc!$P$327</f>
        <v>240.293165675803</v>
      </c>
      <c r="G327" s="54"/>
      <c r="H327" s="50" t="n">
        <f aca="false">COS(F327*PI()/180)</f>
        <v>-0.495562276542166</v>
      </c>
      <c r="I327" s="50" t="n">
        <f aca="false">SIN(F327*PI()/180)</f>
        <v>-0.86857240922582</v>
      </c>
      <c r="J327" s="55" t="n">
        <f aca="false">F327-F326</f>
        <v>1.01007452714873</v>
      </c>
    </row>
    <row r="328" customFormat="false" ht="12.8" hidden="false" customHeight="false" outlineLevel="0" collapsed="false">
      <c r="C328" s="28" t="n">
        <f aca="false">'declin  dist'!$C$328</f>
        <v>23</v>
      </c>
      <c r="D328" s="28" t="n">
        <f aca="false">'declin  dist'!$D$328</f>
        <v>11</v>
      </c>
      <c r="E328" s="7" t="n">
        <v>327</v>
      </c>
      <c r="F328" s="53" t="n">
        <f aca="false">calc!$P$328</f>
        <v>241.303641291534</v>
      </c>
      <c r="G328" s="54"/>
      <c r="J328" s="55" t="n">
        <f aca="false">F328-F327</f>
        <v>1.01047561573159</v>
      </c>
    </row>
    <row r="329" customFormat="false" ht="12.8" hidden="false" customHeight="false" outlineLevel="0" collapsed="false">
      <c r="C329" s="28" t="n">
        <f aca="false">'declin  dist'!$C$329</f>
        <v>24</v>
      </c>
      <c r="D329" s="28" t="n">
        <f aca="false">'declin  dist'!$D$329</f>
        <v>11</v>
      </c>
      <c r="E329" s="7" t="n">
        <v>328</v>
      </c>
      <c r="F329" s="53" t="n">
        <f aca="false">calc!$P$329</f>
        <v>242.314510589196</v>
      </c>
      <c r="G329" s="54"/>
      <c r="J329" s="55" t="n">
        <f aca="false">F329-F328</f>
        <v>1.01086929766132</v>
      </c>
    </row>
    <row r="330" customFormat="false" ht="12.8" hidden="false" customHeight="false" outlineLevel="0" collapsed="false">
      <c r="C330" s="28" t="n">
        <f aca="false">'declin  dist'!$C$330</f>
        <v>25</v>
      </c>
      <c r="D330" s="28" t="n">
        <f aca="false">'declin  dist'!$D$330</f>
        <v>11</v>
      </c>
      <c r="E330" s="7" t="n">
        <v>329</v>
      </c>
      <c r="F330" s="53" t="n">
        <f aca="false">calc!$P$330</f>
        <v>243.325766023352</v>
      </c>
      <c r="G330" s="54"/>
      <c r="J330" s="55" t="n">
        <f aca="false">F330-F329</f>
        <v>1.01125543415594</v>
      </c>
    </row>
    <row r="331" customFormat="false" ht="12.8" hidden="false" customHeight="false" outlineLevel="0" collapsed="false">
      <c r="C331" s="28" t="n">
        <f aca="false">'declin  dist'!$C$331</f>
        <v>26</v>
      </c>
      <c r="D331" s="28" t="n">
        <f aca="false">'declin  dist'!$D$331</f>
        <v>11</v>
      </c>
      <c r="E331" s="7" t="n">
        <v>330</v>
      </c>
      <c r="F331" s="53" t="n">
        <f aca="false">calc!$P$331</f>
        <v>244.337399912093</v>
      </c>
      <c r="G331" s="54"/>
      <c r="J331" s="55" t="n">
        <f aca="false">F331-F330</f>
        <v>1.01163388874102</v>
      </c>
    </row>
    <row r="332" customFormat="false" ht="12.8" hidden="false" customHeight="false" outlineLevel="0" collapsed="false">
      <c r="C332" s="28" t="n">
        <f aca="false">'declin  dist'!$C$332</f>
        <v>27</v>
      </c>
      <c r="D332" s="28" t="n">
        <f aca="false">'declin  dist'!$D$332</f>
        <v>11</v>
      </c>
      <c r="E332" s="7" t="n">
        <v>331</v>
      </c>
      <c r="F332" s="53" t="n">
        <f aca="false">calc!$P$332</f>
        <v>245.349404439395</v>
      </c>
      <c r="G332" s="54"/>
      <c r="H332" s="50" t="n">
        <f aca="false">COS(F332*PI()/180)</f>
        <v>-0.417083539087377</v>
      </c>
      <c r="I332" s="50" t="n">
        <f aca="false">SIN(F332*PI()/180)</f>
        <v>-0.908868154036849</v>
      </c>
      <c r="J332" s="55" t="n">
        <f aca="false">F332-F331</f>
        <v>1.01200452730245</v>
      </c>
    </row>
    <row r="333" customFormat="false" ht="12.8" hidden="false" customHeight="false" outlineLevel="0" collapsed="false">
      <c r="C333" s="28" t="n">
        <f aca="false">'declin  dist'!$C$333</f>
        <v>28</v>
      </c>
      <c r="D333" s="28" t="n">
        <f aca="false">'declin  dist'!$D$333</f>
        <v>11</v>
      </c>
      <c r="E333" s="7" t="n">
        <v>332</v>
      </c>
      <c r="F333" s="53" t="n">
        <f aca="false">calc!$P$333</f>
        <v>246.361771657572</v>
      </c>
      <c r="G333" s="54"/>
      <c r="J333" s="55" t="n">
        <f aca="false">F333-F332</f>
        <v>1.01236721817668</v>
      </c>
    </row>
    <row r="334" customFormat="false" ht="12.8" hidden="false" customHeight="false" outlineLevel="0" collapsed="false">
      <c r="C334" s="28" t="n">
        <f aca="false">'declin  dist'!$C$334</f>
        <v>29</v>
      </c>
      <c r="D334" s="28" t="n">
        <f aca="false">'declin  dist'!$D$334</f>
        <v>11</v>
      </c>
      <c r="E334" s="7" t="n">
        <v>333</v>
      </c>
      <c r="F334" s="53" t="n">
        <f aca="false">calc!$P$334</f>
        <v>247.37449348977</v>
      </c>
      <c r="G334" s="54"/>
      <c r="J334" s="55" t="n">
        <f aca="false">F334-F333</f>
        <v>1.01272183219805</v>
      </c>
    </row>
    <row r="335" customFormat="false" ht="12.8" hidden="false" customHeight="false" outlineLevel="0" collapsed="false">
      <c r="C335" s="28" t="n">
        <f aca="false">'declin  dist'!$C$335</f>
        <v>30</v>
      </c>
      <c r="D335" s="28" t="n">
        <f aca="false">'declin  dist'!$D$335</f>
        <v>11</v>
      </c>
      <c r="E335" s="7" t="n">
        <v>334</v>
      </c>
      <c r="F335" s="53" t="n">
        <f aca="false">calc!$P$335</f>
        <v>248.387561732559</v>
      </c>
      <c r="G335" s="54"/>
      <c r="J335" s="55" t="n">
        <f aca="false">F335-F334</f>
        <v>1.01306824278947</v>
      </c>
    </row>
    <row r="336" customFormat="false" ht="12.8" hidden="false" customHeight="false" outlineLevel="0" collapsed="false">
      <c r="C336" s="28" t="n">
        <f aca="false">'declin  dist'!$C$336</f>
        <v>1</v>
      </c>
      <c r="D336" s="28" t="n">
        <f aca="false">'declin  dist'!$D$336</f>
        <v>12</v>
      </c>
      <c r="E336" s="7" t="n">
        <v>335</v>
      </c>
      <c r="F336" s="53" t="n">
        <f aca="false">calc!$P$336</f>
        <v>249.40096805856</v>
      </c>
      <c r="G336" s="54"/>
      <c r="J336" s="55" t="n">
        <f aca="false">F336-F335</f>
        <v>1.01340632600022</v>
      </c>
    </row>
    <row r="337" customFormat="false" ht="12.8" hidden="false" customHeight="false" outlineLevel="0" collapsed="false">
      <c r="C337" s="28" t="n">
        <f aca="false">'declin  dist'!$C$337</f>
        <v>2</v>
      </c>
      <c r="D337" s="28" t="n">
        <f aca="false">'declin  dist'!$D$337</f>
        <v>12</v>
      </c>
      <c r="E337" s="7" t="n">
        <v>336</v>
      </c>
      <c r="F337" s="53" t="n">
        <f aca="false">calc!$P$337</f>
        <v>250.414704019152</v>
      </c>
      <c r="G337" s="54"/>
      <c r="H337" s="50" t="n">
        <f aca="false">COS(F337*PI()/180)</f>
        <v>-0.335209795160325</v>
      </c>
      <c r="I337" s="50" t="n">
        <f aca="false">SIN(F337*PI()/180)</f>
        <v>-0.942143509890384</v>
      </c>
      <c r="J337" s="55" t="n">
        <f aca="false">F337-F336</f>
        <v>1.01373596059216</v>
      </c>
    </row>
    <row r="338" customFormat="false" ht="12.8" hidden="false" customHeight="false" outlineLevel="0" collapsed="false">
      <c r="C338" s="28" t="n">
        <f aca="false">'declin  dist'!$C$338</f>
        <v>3</v>
      </c>
      <c r="D338" s="28" t="n">
        <f aca="false">'declin  dist'!$D$338</f>
        <v>12</v>
      </c>
      <c r="E338" s="7" t="n">
        <v>337</v>
      </c>
      <c r="F338" s="53" t="n">
        <f aca="false">calc!$P$338</f>
        <v>251.428761047248</v>
      </c>
      <c r="G338" s="54"/>
      <c r="J338" s="55" t="n">
        <f aca="false">F338-F337</f>
        <v>1.01405702809643</v>
      </c>
    </row>
    <row r="339" customFormat="false" ht="12.8" hidden="false" customHeight="false" outlineLevel="0" collapsed="false">
      <c r="C339" s="28" t="n">
        <f aca="false">'declin  dist'!$C$339</f>
        <v>4</v>
      </c>
      <c r="D339" s="28" t="n">
        <f aca="false">'declin  dist'!$D$339</f>
        <v>12</v>
      </c>
      <c r="E339" s="7" t="n">
        <v>338</v>
      </c>
      <c r="F339" s="53" t="n">
        <f aca="false">calc!$P$339</f>
        <v>252.443130460116</v>
      </c>
      <c r="G339" s="54"/>
      <c r="J339" s="55" t="n">
        <f aca="false">F339-F338</f>
        <v>1.01436941286806</v>
      </c>
    </row>
    <row r="340" customFormat="false" ht="12.8" hidden="false" customHeight="false" outlineLevel="0" collapsed="false">
      <c r="C340" s="28" t="n">
        <f aca="false">'declin  dist'!$C$340</f>
        <v>5</v>
      </c>
      <c r="D340" s="28" t="n">
        <f aca="false">'declin  dist'!$D$340</f>
        <v>12</v>
      </c>
      <c r="E340" s="7" t="n">
        <v>339</v>
      </c>
      <c r="F340" s="53" t="n">
        <f aca="false">calc!$P$340</f>
        <v>253.457803462278</v>
      </c>
      <c r="G340" s="54"/>
      <c r="J340" s="55" t="n">
        <f aca="false">F340-F339</f>
        <v>1.01467300216189</v>
      </c>
    </row>
    <row r="341" customFormat="false" ht="12.8" hidden="false" customHeight="false" outlineLevel="0" collapsed="false">
      <c r="C341" s="28" t="n">
        <f aca="false">'declin  dist'!$C$341</f>
        <v>6</v>
      </c>
      <c r="D341" s="28" t="n">
        <f aca="false">'declin  dist'!$D$341</f>
        <v>12</v>
      </c>
      <c r="E341" s="7" t="n">
        <v>340</v>
      </c>
      <c r="F341" s="53" t="n">
        <f aca="false">calc!$P$341</f>
        <v>254.472771148462</v>
      </c>
      <c r="G341" s="54"/>
      <c r="J341" s="55" t="n">
        <f aca="false">F341-F340</f>
        <v>1.01496768618381</v>
      </c>
    </row>
    <row r="342" customFormat="false" ht="12.8" hidden="false" customHeight="false" outlineLevel="0" collapsed="false">
      <c r="C342" s="28" t="n">
        <f aca="false">'declin  dist'!$C$342</f>
        <v>7</v>
      </c>
      <c r="D342" s="28" t="n">
        <f aca="false">'declin  dist'!$D$342</f>
        <v>12</v>
      </c>
      <c r="E342" s="7" t="n">
        <v>341</v>
      </c>
      <c r="F342" s="53" t="n">
        <f aca="false">calc!$P$342</f>
        <v>255.488024506606</v>
      </c>
      <c r="G342" s="54"/>
      <c r="H342" s="50" t="n">
        <f aca="false">COS(F342*PI()/180)</f>
        <v>-0.250582352854527</v>
      </c>
      <c r="I342" s="50" t="n">
        <f aca="false">SIN(F342*PI()/180)</f>
        <v>-0.968095286858628</v>
      </c>
      <c r="J342" s="55" t="n">
        <f aca="false">F342-F341</f>
        <v>1.01525335814404</v>
      </c>
    </row>
    <row r="343" customFormat="false" ht="12.8" hidden="false" customHeight="false" outlineLevel="0" collapsed="false">
      <c r="C343" s="28" t="n">
        <f aca="false">'declin  dist'!$C$343</f>
        <v>8</v>
      </c>
      <c r="D343" s="28" t="n">
        <f aca="false">'declin  dist'!$D$343</f>
        <v>12</v>
      </c>
      <c r="E343" s="7" t="n">
        <v>342</v>
      </c>
      <c r="F343" s="53" t="n">
        <f aca="false">calc!$P$343</f>
        <v>256.503554420941</v>
      </c>
      <c r="G343" s="54"/>
      <c r="J343" s="55" t="n">
        <f aca="false">F343-F342</f>
        <v>1.01552991433493</v>
      </c>
    </row>
    <row r="344" customFormat="false" ht="12.8" hidden="false" customHeight="false" outlineLevel="0" collapsed="false">
      <c r="C344" s="28" t="n">
        <f aca="false">'declin  dist'!$C$344</f>
        <v>9</v>
      </c>
      <c r="D344" s="28" t="n">
        <f aca="false">'declin  dist'!$D$344</f>
        <v>12</v>
      </c>
      <c r="E344" s="7" t="n">
        <v>343</v>
      </c>
      <c r="F344" s="53" t="n">
        <f aca="false">calc!$P$344</f>
        <v>257.519351675103</v>
      </c>
      <c r="G344" s="54"/>
      <c r="J344" s="55" t="n">
        <f aca="false">F344-F343</f>
        <v>1.01579725416218</v>
      </c>
    </row>
    <row r="345" customFormat="false" ht="12.8" hidden="false" customHeight="false" outlineLevel="0" collapsed="false">
      <c r="C345" s="28" t="n">
        <f aca="false">'declin  dist'!$C$345</f>
        <v>10</v>
      </c>
      <c r="D345" s="28" t="n">
        <f aca="false">'declin  dist'!$D$345</f>
        <v>12</v>
      </c>
      <c r="E345" s="7" t="n">
        <v>344</v>
      </c>
      <c r="F345" s="53" t="n">
        <f aca="false">calc!$P$345</f>
        <v>258.535406955312</v>
      </c>
      <c r="G345" s="54"/>
      <c r="J345" s="55" t="n">
        <f aca="false">F345-F344</f>
        <v>1.016055280209</v>
      </c>
    </row>
    <row r="346" customFormat="false" ht="12.8" hidden="false" customHeight="false" outlineLevel="0" collapsed="false">
      <c r="C346" s="28" t="n">
        <f aca="false">'declin  dist'!$C$346</f>
        <v>11</v>
      </c>
      <c r="D346" s="28" t="n">
        <f aca="false">'declin  dist'!$D$346</f>
        <v>12</v>
      </c>
      <c r="E346" s="7" t="n">
        <v>345</v>
      </c>
      <c r="F346" s="53" t="n">
        <f aca="false">calc!$P$346</f>
        <v>259.551710853622</v>
      </c>
      <c r="G346" s="54"/>
      <c r="J346" s="55" t="n">
        <f aca="false">F346-F345</f>
        <v>1.01630389831007</v>
      </c>
    </row>
    <row r="347" customFormat="false" ht="12.8" hidden="false" customHeight="false" outlineLevel="0" collapsed="false">
      <c r="C347" s="28" t="n">
        <f aca="false">'declin  dist'!$C$347</f>
        <v>12</v>
      </c>
      <c r="D347" s="28" t="n">
        <f aca="false">'declin  dist'!$D$347</f>
        <v>12</v>
      </c>
      <c r="E347" s="7" t="n">
        <v>346</v>
      </c>
      <c r="F347" s="53" t="n">
        <f aca="false">calc!$P$347</f>
        <v>260.568253871184</v>
      </c>
      <c r="G347" s="54"/>
      <c r="H347" s="50" t="n">
        <f aca="false">COS(F347*PI()/180)</f>
        <v>-0.163872571593366</v>
      </c>
      <c r="I347" s="50" t="n">
        <f aca="false">SIN(F347*PI()/180)</f>
        <v>-0.986481515427115</v>
      </c>
      <c r="J347" s="55" t="n">
        <f aca="false">F347-F346</f>
        <v>1.01654301756184</v>
      </c>
    </row>
    <row r="348" customFormat="false" ht="12.8" hidden="false" customHeight="false" outlineLevel="0" collapsed="false">
      <c r="C348" s="28" t="n">
        <f aca="false">'declin  dist'!$C$348</f>
        <v>13</v>
      </c>
      <c r="D348" s="28" t="n">
        <f aca="false">'declin  dist'!$D$348</f>
        <v>12</v>
      </c>
      <c r="E348" s="7" t="n">
        <v>347</v>
      </c>
      <c r="F348" s="53" t="n">
        <f aca="false">calc!$P$348</f>
        <v>261.585026421587</v>
      </c>
      <c r="G348" s="54"/>
      <c r="J348" s="55" t="n">
        <f aca="false">F348-F347</f>
        <v>1.01677255040261</v>
      </c>
    </row>
    <row r="349" customFormat="false" ht="12.8" hidden="false" customHeight="false" outlineLevel="0" collapsed="false">
      <c r="C349" s="28" t="n">
        <f aca="false">'declin  dist'!$C$349</f>
        <v>14</v>
      </c>
      <c r="D349" s="28" t="n">
        <f aca="false">'declin  dist'!$D$349</f>
        <v>12</v>
      </c>
      <c r="E349" s="7" t="n">
        <v>348</v>
      </c>
      <c r="F349" s="53" t="n">
        <f aca="false">calc!$P$349</f>
        <v>262.602018834247</v>
      </c>
      <c r="G349" s="54"/>
      <c r="J349" s="55" t="n">
        <f aca="false">F349-F348</f>
        <v>1.01699241266022</v>
      </c>
    </row>
    <row r="350" customFormat="false" ht="12.8" hidden="false" customHeight="false" outlineLevel="0" collapsed="false">
      <c r="C350" s="28" t="n">
        <f aca="false">'declin  dist'!$C$350</f>
        <v>15</v>
      </c>
      <c r="D350" s="28" t="n">
        <f aca="false">'declin  dist'!$D$350</f>
        <v>12</v>
      </c>
      <c r="E350" s="7" t="n">
        <v>349</v>
      </c>
      <c r="F350" s="53" t="n">
        <f aca="false">calc!$P$350</f>
        <v>263.619221357833</v>
      </c>
      <c r="G350" s="54"/>
      <c r="J350" s="55" t="n">
        <f aca="false">F350-F349</f>
        <v>1.01720252358621</v>
      </c>
    </row>
    <row r="351" customFormat="false" ht="12.8" hidden="false" customHeight="false" outlineLevel="0" collapsed="false">
      <c r="C351" s="28" t="n">
        <f aca="false">'declin  dist'!$C$351</f>
        <v>16</v>
      </c>
      <c r="D351" s="28" t="n">
        <f aca="false">'declin  dist'!$D$351</f>
        <v>12</v>
      </c>
      <c r="E351" s="7" t="n">
        <v>350</v>
      </c>
      <c r="F351" s="53" t="n">
        <f aca="false">calc!$P$351</f>
        <v>264.636624163734</v>
      </c>
      <c r="G351" s="54"/>
      <c r="J351" s="55" t="n">
        <f aca="false">F351-F350</f>
        <v>1.01740280590082</v>
      </c>
    </row>
    <row r="352" customFormat="false" ht="12.8" hidden="false" customHeight="false" outlineLevel="0" collapsed="false">
      <c r="C352" s="28" t="n">
        <f aca="false">'declin  dist'!$C$352</f>
        <v>17</v>
      </c>
      <c r="D352" s="28" t="n">
        <f aca="false">'declin  dist'!$D$352</f>
        <v>12</v>
      </c>
      <c r="E352" s="7" t="n">
        <v>351</v>
      </c>
      <c r="F352" s="53" t="n">
        <f aca="false">calc!$P$352</f>
        <v>265.654217349588</v>
      </c>
      <c r="G352" s="54"/>
      <c r="H352" s="50" t="n">
        <f aca="false">COS(F352*PI()/180)</f>
        <v>-0.0757755115532514</v>
      </c>
      <c r="I352" s="50" t="n">
        <f aca="false">SIN(F352*PI()/180)</f>
        <v>-0.99712490283256</v>
      </c>
      <c r="J352" s="55" t="n">
        <f aca="false">F352-F351</f>
        <v>1.01759318585391</v>
      </c>
    </row>
    <row r="353" customFormat="false" ht="12.8" hidden="false" customHeight="false" outlineLevel="0" collapsed="false">
      <c r="C353" s="28" t="n">
        <f aca="false">'declin  dist'!$C$353</f>
        <v>18</v>
      </c>
      <c r="D353" s="28" t="n">
        <f aca="false">'declin  dist'!$D$353</f>
        <v>12</v>
      </c>
      <c r="E353" s="7" t="n">
        <v>352</v>
      </c>
      <c r="F353" s="53" t="n">
        <f aca="false">calc!$P$353</f>
        <v>266.671990942831</v>
      </c>
      <c r="G353" s="54"/>
      <c r="J353" s="55" t="n">
        <f aca="false">F353-F352</f>
        <v>1.01777359324319</v>
      </c>
    </row>
    <row r="354" customFormat="false" ht="12.8" hidden="false" customHeight="false" outlineLevel="0" collapsed="false">
      <c r="C354" s="28" t="n">
        <f aca="false">'declin  dist'!$C$354</f>
        <v>19</v>
      </c>
      <c r="D354" s="28" t="n">
        <f aca="false">'declin  dist'!$D$354</f>
        <v>12</v>
      </c>
      <c r="E354" s="7" t="n">
        <v>353</v>
      </c>
      <c r="F354" s="53" t="n">
        <f aca="false">calc!$P$354</f>
        <v>267.689934904294</v>
      </c>
      <c r="G354" s="54"/>
      <c r="J354" s="55" t="n">
        <f aca="false">F354-F353</f>
        <v>1.01794396146306</v>
      </c>
    </row>
    <row r="355" customFormat="false" ht="12.8" hidden="false" customHeight="false" outlineLevel="0" collapsed="false">
      <c r="C355" s="28" t="n">
        <f aca="false">'declin  dist'!$C$355</f>
        <v>20</v>
      </c>
      <c r="D355" s="28" t="n">
        <f aca="false">'declin  dist'!$D$355</f>
        <v>12</v>
      </c>
      <c r="E355" s="7" t="n">
        <v>354</v>
      </c>
      <c r="F355" s="53" t="n">
        <f aca="false">calc!$P$355</f>
        <v>268.708039131849</v>
      </c>
      <c r="G355" s="54"/>
      <c r="J355" s="55" t="n">
        <f aca="false">F355-F354</f>
        <v>1.01810422755534</v>
      </c>
    </row>
    <row r="356" customFormat="false" ht="12.8" hidden="false" customHeight="false" outlineLevel="0" collapsed="false">
      <c r="C356" s="28" t="n">
        <f aca="false">'declin  dist'!$C$356</f>
        <v>21</v>
      </c>
      <c r="D356" s="28" t="n">
        <f aca="false">'declin  dist'!$D$356</f>
        <v>12</v>
      </c>
      <c r="E356" s="7" t="n">
        <v>355</v>
      </c>
      <c r="F356" s="53" t="n">
        <f aca="false">calc!$P$356</f>
        <v>269.72629346407</v>
      </c>
      <c r="G356" s="54"/>
      <c r="J356" s="55" t="n">
        <f aca="false">F356-F355</f>
        <v>1.01825433222052</v>
      </c>
    </row>
    <row r="357" customFormat="false" ht="12.8" hidden="false" customHeight="false" outlineLevel="0" collapsed="false">
      <c r="C357" s="28" t="n">
        <f aca="false">'declin  dist'!$C$357</f>
        <v>22</v>
      </c>
      <c r="D357" s="28" t="n">
        <f aca="false">'declin  dist'!$D$357</f>
        <v>12</v>
      </c>
      <c r="E357" s="7" t="n">
        <v>356</v>
      </c>
      <c r="F357" s="53" t="n">
        <f aca="false">calc!$P$357</f>
        <v>270.744687683934</v>
      </c>
      <c r="G357" s="54"/>
      <c r="H357" s="50" t="n">
        <f aca="false">COS(F357*PI()/180)</f>
        <v>0.0129968860522814</v>
      </c>
      <c r="I357" s="50" t="n">
        <f aca="false">SIN(F357*PI()/180)</f>
        <v>-0.999915536909465</v>
      </c>
      <c r="J357" s="55" t="n">
        <f aca="false">F357-F356</f>
        <v>1.01839421986415</v>
      </c>
    </row>
    <row r="358" customFormat="false" ht="12.8" hidden="false" customHeight="false" outlineLevel="0" collapsed="false">
      <c r="C358" s="28" t="n">
        <f aca="false">'declin  dist'!$C$358</f>
        <v>23</v>
      </c>
      <c r="D358" s="28" t="n">
        <f aca="false">'declin  dist'!$D$358</f>
        <v>12</v>
      </c>
      <c r="E358" s="7" t="n">
        <v>357</v>
      </c>
      <c r="F358" s="53" t="n">
        <f aca="false">calc!$P$358</f>
        <v>271.763211522572</v>
      </c>
      <c r="G358" s="54"/>
      <c r="J358" s="55" t="n">
        <f aca="false">F358-F357</f>
        <v>1.01852383863763</v>
      </c>
    </row>
    <row r="359" customFormat="false" ht="12.8" hidden="false" customHeight="false" outlineLevel="0" collapsed="false">
      <c r="C359" s="28" t="n">
        <f aca="false">'declin  dist'!$C$359</f>
        <v>24</v>
      </c>
      <c r="D359" s="28" t="n">
        <f aca="false">'declin  dist'!$D$359</f>
        <v>12</v>
      </c>
      <c r="E359" s="7" t="n">
        <v>358</v>
      </c>
      <c r="F359" s="53" t="n">
        <f aca="false">calc!$P$359</f>
        <v>272.781854663017</v>
      </c>
      <c r="G359" s="54"/>
      <c r="J359" s="55" t="n">
        <f aca="false">F359-F358</f>
        <v>1.01864314044553</v>
      </c>
    </row>
    <row r="360" customFormat="false" ht="12.8" hidden="false" customHeight="false" outlineLevel="0" collapsed="false">
      <c r="C360" s="28" t="n">
        <f aca="false">'declin  dist'!$C$360</f>
        <v>25</v>
      </c>
      <c r="D360" s="28" t="n">
        <f aca="false">'declin  dist'!$D$360</f>
        <v>12</v>
      </c>
      <c r="E360" s="7" t="n">
        <v>359</v>
      </c>
      <c r="F360" s="53" t="n">
        <f aca="false">calc!$P$360</f>
        <v>273.800606744007</v>
      </c>
      <c r="G360" s="54"/>
      <c r="J360" s="55" t="n">
        <f aca="false">F360-F359</f>
        <v>1.01875208098977</v>
      </c>
    </row>
    <row r="361" customFormat="false" ht="12.8" hidden="false" customHeight="false" outlineLevel="0" collapsed="false">
      <c r="C361" s="28" t="n">
        <f aca="false">'declin  dist'!$C$361</f>
        <v>26</v>
      </c>
      <c r="D361" s="28" t="n">
        <f aca="false">'declin  dist'!$D$361</f>
        <v>12</v>
      </c>
      <c r="E361" s="7" t="n">
        <v>360</v>
      </c>
      <c r="F361" s="53" t="n">
        <f aca="false">calc!$P$361</f>
        <v>274.819457363804</v>
      </c>
      <c r="G361" s="54"/>
      <c r="J361" s="55" t="n">
        <f aca="false">F361-F360</f>
        <v>1.01885061979749</v>
      </c>
    </row>
    <row r="362" customFormat="false" ht="12.8" hidden="false" customHeight="false" outlineLevel="0" collapsed="false">
      <c r="C362" s="28" t="n">
        <f aca="false">'declin  dist'!$C$362</f>
        <v>27</v>
      </c>
      <c r="D362" s="28" t="n">
        <f aca="false">'declin  dist'!$D$362</f>
        <v>12</v>
      </c>
      <c r="E362" s="7" t="n">
        <v>361</v>
      </c>
      <c r="F362" s="53" t="n">
        <f aca="false">calc!$P$362</f>
        <v>275.838396084025</v>
      </c>
      <c r="G362" s="54"/>
      <c r="H362" s="50" t="n">
        <f aca="false">COS(F362*PI()/180)</f>
        <v>0.101722981895734</v>
      </c>
      <c r="I362" s="50" t="n">
        <f aca="false">SIN(F362*PI()/180)</f>
        <v>-0.994812763767253</v>
      </c>
      <c r="J362" s="55" t="n">
        <f aca="false">F362-F361</f>
        <v>1.01893872022083</v>
      </c>
    </row>
    <row r="363" customFormat="false" ht="12.8" hidden="false" customHeight="false" outlineLevel="0" collapsed="false">
      <c r="C363" s="28" t="n">
        <f aca="false">'declin  dist'!$C$363</f>
        <v>28</v>
      </c>
      <c r="D363" s="28" t="n">
        <f aca="false">'declin  dist'!$D$363</f>
        <v>12</v>
      </c>
      <c r="E363" s="7" t="n">
        <v>362</v>
      </c>
      <c r="F363" s="53" t="n">
        <f aca="false">calc!$P$363</f>
        <v>276.857412433511</v>
      </c>
      <c r="G363" s="54"/>
      <c r="J363" s="55" t="n">
        <f aca="false">F363-F362</f>
        <v>1.01901634948547</v>
      </c>
    </row>
    <row r="364" customFormat="false" ht="12.8" hidden="false" customHeight="false" outlineLevel="0" collapsed="false">
      <c r="C364" s="28" t="n">
        <f aca="false">'declin  dist'!$C$364</f>
        <v>29</v>
      </c>
      <c r="D364" s="28" t="n">
        <f aca="false">'declin  dist'!$D$364</f>
        <v>12</v>
      </c>
      <c r="E364" s="7" t="n">
        <v>363</v>
      </c>
      <c r="F364" s="53" t="n">
        <f aca="false">calc!$P$364</f>
        <v>277.876495912206</v>
      </c>
      <c r="G364" s="54"/>
      <c r="J364" s="55" t="n">
        <f aca="false">F364-F363</f>
        <v>1.01908347869539</v>
      </c>
    </row>
    <row r="365" customFormat="false" ht="12.8" hidden="false" customHeight="false" outlineLevel="0" collapsed="false">
      <c r="C365" s="28" t="n">
        <f aca="false">'declin  dist'!$C$365</f>
        <v>30</v>
      </c>
      <c r="D365" s="28" t="n">
        <f aca="false">'declin  dist'!$D$365</f>
        <v>12</v>
      </c>
      <c r="E365" s="7" t="n">
        <v>364</v>
      </c>
      <c r="F365" s="53" t="n">
        <f aca="false">calc!$P$365</f>
        <v>278.895635995057</v>
      </c>
      <c r="G365" s="54"/>
      <c r="J365" s="55" t="n">
        <f aca="false">F365-F364</f>
        <v>1.01914008285053</v>
      </c>
    </row>
    <row r="366" customFormat="false" ht="12.8" hidden="false" customHeight="false" outlineLevel="0" collapsed="false">
      <c r="C366" s="28" t="n">
        <f aca="false">'declin  dist'!$C$366</f>
        <v>31</v>
      </c>
      <c r="D366" s="28" t="n">
        <f aca="false">'declin  dist'!$D$366</f>
        <v>12</v>
      </c>
      <c r="E366" s="7" t="n">
        <v>365</v>
      </c>
      <c r="F366" s="53" t="n">
        <f aca="false">calc!$P$366</f>
        <v>279.91482213592</v>
      </c>
      <c r="G366" s="54"/>
      <c r="J366" s="55" t="n">
        <f aca="false">F366-F365</f>
        <v>1.01918614086298</v>
      </c>
    </row>
    <row r="367" customFormat="false" ht="12.8" hidden="false" customHeight="false" outlineLevel="0" collapsed="false">
      <c r="C367" s="28" t="n">
        <f aca="false">'declin  dist'!$C$367</f>
        <v>1</v>
      </c>
      <c r="D367" s="28" t="n">
        <f aca="false">'declin  dist'!$D$367</f>
        <v>13</v>
      </c>
      <c r="E367" s="7" t="n">
        <v>366</v>
      </c>
      <c r="F367" s="53" t="n">
        <f aca="false">calc!$P$367</f>
        <v>280.934043771491</v>
      </c>
      <c r="G367" s="54"/>
      <c r="H367" s="50" t="n">
        <f aca="false">COS(F367*PI()/180)</f>
        <v>0.189678865780119</v>
      </c>
      <c r="I367" s="50" t="n">
        <f aca="false">SIN(F367*PI()/180)</f>
        <v>-0.981846183409788</v>
      </c>
      <c r="J367" s="55" t="n">
        <f aca="false">F367-F366</f>
        <v>1.01922163557174</v>
      </c>
    </row>
    <row r="368" customFormat="false" ht="12.8" hidden="false" customHeight="false" outlineLevel="0" collapsed="false">
      <c r="C368" s="0"/>
    </row>
    <row r="369" customFormat="false" ht="12.8" hidden="false" customHeight="false" outlineLevel="0" collapsed="false">
      <c r="C369" s="0"/>
    </row>
    <row r="370" customFormat="false" ht="12.8" hidden="false" customHeight="false" outlineLevel="0" collapsed="false">
      <c r="C370" s="0"/>
    </row>
    <row r="371" customFormat="false" ht="12.8" hidden="false" customHeight="false" outlineLevel="0" collapsed="false">
      <c r="C371" s="0"/>
    </row>
    <row r="372" customFormat="false" ht="12.8" hidden="false" customHeight="false" outlineLevel="0" collapsed="false">
      <c r="C372" s="0"/>
    </row>
    <row r="373" customFormat="false" ht="12.8" hidden="false" customHeight="false" outlineLevel="0" collapsed="false">
      <c r="C373" s="0"/>
    </row>
    <row r="374" customFormat="false" ht="12.8" hidden="false" customHeight="false" outlineLevel="0" collapsed="false">
      <c r="C374" s="0"/>
    </row>
    <row r="375" customFormat="false" ht="12.8" hidden="false" customHeight="false" outlineLevel="0" collapsed="false">
      <c r="C375" s="0"/>
    </row>
    <row r="376" customFormat="false" ht="12.8" hidden="false" customHeight="false" outlineLevel="0" collapsed="false">
      <c r="C376" s="0"/>
    </row>
    <row r="377" customFormat="false" ht="12.8" hidden="false" customHeight="false" outlineLevel="0" collapsed="false">
      <c r="C377" s="0"/>
    </row>
    <row r="378" customFormat="false" ht="12.8" hidden="false" customHeight="false" outlineLevel="0" collapsed="false">
      <c r="C378" s="0"/>
    </row>
    <row r="379" customFormat="false" ht="12.8" hidden="false" customHeight="false" outlineLevel="0" collapsed="false">
      <c r="C379" s="0"/>
    </row>
    <row r="380" customFormat="false" ht="12.8" hidden="false" customHeight="false" outlineLevel="0" collapsed="false">
      <c r="C380" s="0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1" activeCellId="0" sqref="N21"/>
    </sheetView>
  </sheetViews>
  <sheetFormatPr defaultColWidth="11.53515625" defaultRowHeight="12.8" zeroHeight="false" outlineLevelRow="0" outlineLevelCol="0"/>
  <cols>
    <col collapsed="false" customWidth="true" hidden="false" outlineLevel="0" max="5" min="5" style="0" width="9.1"/>
    <col collapsed="false" customWidth="true" hidden="false" outlineLevel="0" max="6" min="6" style="0" width="8.52"/>
    <col collapsed="false" customWidth="true" hidden="false" outlineLevel="0" max="8" min="8" style="0" width="9.1"/>
    <col collapsed="false" customWidth="true" hidden="false" outlineLevel="0" max="9" min="9" style="0" width="8.52"/>
    <col collapsed="false" customWidth="true" hidden="false" outlineLevel="0" max="10" min="10" style="11" width="9.1"/>
    <col collapsed="false" customWidth="true" hidden="false" outlineLevel="0" max="11" min="11" style="12" width="8.52"/>
  </cols>
  <sheetData>
    <row r="1" customFormat="false" ht="12.8" hidden="false" customHeight="false" outlineLevel="0" collapsed="false">
      <c r="A1" s="1" t="str">
        <f aca="false">input!$A$1</f>
        <v>h UT</v>
      </c>
      <c r="B1" s="1" t="str">
        <f aca="false">input!$B$1</f>
        <v>min</v>
      </c>
      <c r="C1" s="2" t="str">
        <f aca="false">input!$C$1</f>
        <v>UT</v>
      </c>
      <c r="D1" s="1" t="str">
        <f aca="false">input!$D$1</f>
        <v>Year</v>
      </c>
      <c r="E1" s="1" t="str">
        <f aca="false">input!$E$1</f>
        <v>Lat.:</v>
      </c>
      <c r="F1" s="1" t="str">
        <f aca="false">input!$F$1</f>
        <v>Long.:</v>
      </c>
      <c r="J1" s="20" t="str">
        <f aca="false">'elev  az'!$I$1</f>
        <v>elevRefr</v>
      </c>
      <c r="K1" s="21" t="str">
        <f aca="false">'elev  az'!$J$1</f>
        <v>az</v>
      </c>
    </row>
    <row r="2" customFormat="false" ht="12.8" hidden="false" customHeight="false" outlineLevel="0" collapsed="false">
      <c r="A2" s="3" t="n">
        <f aca="false">input!$A$2</f>
        <v>15</v>
      </c>
      <c r="B2" s="3" t="n">
        <f aca="false">input!$B$2</f>
        <v>0</v>
      </c>
      <c r="C2" s="4" t="n">
        <f aca="false">input!$C$2</f>
        <v>15</v>
      </c>
      <c r="D2" s="5" t="n">
        <f aca="false">input!$D$2</f>
        <v>2022</v>
      </c>
      <c r="E2" s="3" t="n">
        <f aca="false">input!$E$2</f>
        <v>50</v>
      </c>
      <c r="F2" s="3" t="n">
        <f aca="false">input!$F$2</f>
        <v>0</v>
      </c>
      <c r="J2" s="21" t="n">
        <f aca="false">'elev  az'!$I$2</f>
        <v>7.3700549793313</v>
      </c>
      <c r="K2" s="21" t="n">
        <f aca="false">'elev  az'!$J$2</f>
        <v>220.224003166968</v>
      </c>
    </row>
    <row r="3" customFormat="false" ht="12.8" hidden="false" customHeight="false" outlineLevel="0" collapsed="false">
      <c r="J3" s="21" t="n">
        <f aca="false">'elev  az'!$I$3</f>
        <v>7.49634631120529</v>
      </c>
      <c r="K3" s="21" t="n">
        <f aca="false">'elev  az'!$J$3</f>
        <v>220.16771864546</v>
      </c>
    </row>
    <row r="4" customFormat="false" ht="12.8" hidden="false" customHeight="false" outlineLevel="0" collapsed="false">
      <c r="J4" s="21" t="n">
        <f aca="false">'elev  az'!$I$4</f>
        <v>7.62874420370353</v>
      </c>
      <c r="K4" s="21" t="n">
        <f aca="false">'elev  az'!$J$4</f>
        <v>220.115916433405</v>
      </c>
    </row>
    <row r="5" customFormat="false" ht="12.8" hidden="false" customHeight="false" outlineLevel="0" collapsed="false">
      <c r="B5" s="2" t="s">
        <v>37</v>
      </c>
      <c r="J5" s="21" t="n">
        <f aca="false">'elev  az'!$I$5</f>
        <v>7.76717180034697</v>
      </c>
      <c r="K5" s="21" t="n">
        <f aca="false">'elev  az'!$J$5</f>
        <v>220.068668604891</v>
      </c>
    </row>
    <row r="6" customFormat="false" ht="12.8" hidden="false" customHeight="false" outlineLevel="0" collapsed="false">
      <c r="B6" s="2" t="s">
        <v>38</v>
      </c>
      <c r="J6" s="21" t="n">
        <f aca="false">'elev  az'!$I$6</f>
        <v>7.91154966600502</v>
      </c>
      <c r="K6" s="21" t="n">
        <f aca="false">'elev  az'!$J$6</f>
        <v>220.026044660723</v>
      </c>
    </row>
    <row r="7" customFormat="false" ht="12.8" hidden="false" customHeight="false" outlineLevel="0" collapsed="false">
      <c r="B7" s="2" t="s">
        <v>39</v>
      </c>
      <c r="J7" s="21" t="n">
        <f aca="false">'elev  az'!$I$7</f>
        <v>8.06179585706965</v>
      </c>
      <c r="K7" s="21" t="n">
        <f aca="false">'elev  az'!$J$7</f>
        <v>219.988111469677</v>
      </c>
    </row>
    <row r="8" customFormat="false" ht="12.8" hidden="false" customHeight="false" outlineLevel="0" collapsed="false">
      <c r="J8" s="21" t="n">
        <f aca="false">'elev  az'!$I$8</f>
        <v>8.21782600098016</v>
      </c>
      <c r="K8" s="21" t="n">
        <f aca="false">'elev  az'!$J$8</f>
        <v>219.954933208706</v>
      </c>
    </row>
    <row r="9" customFormat="false" ht="12.8" hidden="false" customHeight="false" outlineLevel="0" collapsed="false">
      <c r="J9" s="21" t="n">
        <f aca="false">'elev  az'!$I$9</f>
        <v>8.37955337795766</v>
      </c>
      <c r="K9" s="21" t="n">
        <f aca="false">'elev  az'!$J$9</f>
        <v>219.926571315619</v>
      </c>
    </row>
    <row r="10" customFormat="false" ht="12.8" hidden="false" customHeight="false" outlineLevel="0" collapsed="false">
      <c r="J10" s="21" t="n">
        <f aca="false">'elev  az'!$I$10</f>
        <v>8.54688901103271</v>
      </c>
      <c r="K10" s="21" t="n">
        <f aca="false">'elev  az'!$J$10</f>
        <v>219.903084440585</v>
      </c>
    </row>
    <row r="11" customFormat="false" ht="12.8" hidden="false" customHeight="false" outlineLevel="0" collapsed="false">
      <c r="J11" s="21" t="n">
        <f aca="false">'elev  az'!$I$11</f>
        <v>8.71974175996056</v>
      </c>
      <c r="K11" s="21" t="n">
        <f aca="false">'elev  az'!$J$11</f>
        <v>219.884528404152</v>
      </c>
    </row>
    <row r="12" customFormat="false" ht="12.8" hidden="false" customHeight="false" outlineLevel="0" collapsed="false">
      <c r="J12" s="21" t="n">
        <f aca="false">'elev  az'!$I$12</f>
        <v>8.89801841857805</v>
      </c>
      <c r="K12" s="21" t="n">
        <f aca="false">'elev  az'!$J$12</f>
        <v>219.870956161326</v>
      </c>
    </row>
    <row r="13" customFormat="false" ht="12.8" hidden="false" customHeight="false" outlineLevel="0" collapsed="false">
      <c r="J13" s="21" t="n">
        <f aca="false">'elev  az'!$I$13</f>
        <v>9.08162381764532</v>
      </c>
      <c r="K13" s="21" t="n">
        <f aca="false">'elev  az'!$J$13</f>
        <v>219.862417766105</v>
      </c>
    </row>
    <row r="14" customFormat="false" ht="12.8" hidden="false" customHeight="false" outlineLevel="0" collapsed="false">
      <c r="J14" s="21" t="n">
        <f aca="false">'elev  az'!$I$14</f>
        <v>9.27046092872791</v>
      </c>
      <c r="K14" s="21" t="n">
        <f aca="false">'elev  az'!$J$14</f>
        <v>219.858960344196</v>
      </c>
    </row>
    <row r="15" customFormat="false" ht="12.8" hidden="false" customHeight="false" outlineLevel="0" collapsed="false">
      <c r="J15" s="21" t="n">
        <f aca="false">'elev  az'!$I$15</f>
        <v>9.46443097136375</v>
      </c>
      <c r="K15" s="21" t="n">
        <f aca="false">'elev  az'!$J$15</f>
        <v>219.860628067891</v>
      </c>
    </row>
    <row r="16" customFormat="false" ht="12.8" hidden="false" customHeight="false" outlineLevel="0" collapsed="false">
      <c r="J16" s="21" t="n">
        <f aca="false">'elev  az'!$I$16</f>
        <v>9.66343352196344</v>
      </c>
      <c r="K16" s="21" t="n">
        <f aca="false">'elev  az'!$J$16</f>
        <v>219.867462134959</v>
      </c>
    </row>
    <row r="17" customFormat="false" ht="12.8" hidden="false" customHeight="false" outlineLevel="0" collapsed="false">
      <c r="J17" s="21" t="n">
        <f aca="false">'elev  az'!$I$17</f>
        <v>9.86736662296446</v>
      </c>
      <c r="K17" s="21" t="n">
        <f aca="false">'elev  az'!$J$17</f>
        <v>219.879500753324</v>
      </c>
    </row>
    <row r="18" customFormat="false" ht="12.8" hidden="false" customHeight="false" outlineLevel="0" collapsed="false">
      <c r="J18" s="21" t="n">
        <f aca="false">'elev  az'!$I$18</f>
        <v>10.0761268945314</v>
      </c>
      <c r="K18" s="21" t="n">
        <f aca="false">'elev  az'!$J$18</f>
        <v>219.896779125508</v>
      </c>
    </row>
    <row r="19" customFormat="false" ht="12.8" hidden="false" customHeight="false" outlineLevel="0" collapsed="false">
      <c r="J19" s="21" t="n">
        <f aca="false">'elev  az'!$I$19</f>
        <v>10.2896096445609</v>
      </c>
      <c r="K19" s="21" t="n">
        <f aca="false">'elev  az'!$J$19</f>
        <v>219.919329440529</v>
      </c>
    </row>
    <row r="20" customFormat="false" ht="12.8" hidden="false" customHeight="false" outlineLevel="0" collapsed="false">
      <c r="J20" s="21" t="n">
        <f aca="false">'elev  az'!$I$20</f>
        <v>10.5077089793707</v>
      </c>
      <c r="K20" s="21" t="n">
        <f aca="false">'elev  az'!$J$20</f>
        <v>219.947180867205</v>
      </c>
    </row>
    <row r="21" customFormat="false" ht="12.8" hidden="false" customHeight="false" outlineLevel="0" collapsed="false">
      <c r="J21" s="21" t="n">
        <f aca="false">'elev  az'!$I$21</f>
        <v>10.7303179137501</v>
      </c>
      <c r="K21" s="21" t="n">
        <f aca="false">'elev  az'!$J$21</f>
        <v>219.980359550621</v>
      </c>
    </row>
    <row r="22" customFormat="false" ht="12.8" hidden="false" customHeight="false" outlineLevel="0" collapsed="false">
      <c r="J22" s="21" t="n">
        <f aca="false">'elev  az'!$I$22</f>
        <v>10.9573284790656</v>
      </c>
      <c r="K22" s="21" t="n">
        <f aca="false">'elev  az'!$J$22</f>
        <v>220.018888613609</v>
      </c>
    </row>
    <row r="23" customFormat="false" ht="12.8" hidden="false" customHeight="false" outlineLevel="0" collapsed="false">
      <c r="J23" s="21" t="n">
        <f aca="false">'elev  az'!$I$23</f>
        <v>11.188631831952</v>
      </c>
      <c r="K23" s="21" t="n">
        <f aca="false">'elev  az'!$J$23</f>
        <v>220.062788157082</v>
      </c>
    </row>
    <row r="24" customFormat="false" ht="12.8" hidden="false" customHeight="false" outlineLevel="0" collapsed="false">
      <c r="J24" s="21" t="n">
        <f aca="false">'elev  az'!$I$24</f>
        <v>11.4241183595274</v>
      </c>
      <c r="K24" s="21" t="n">
        <f aca="false">'elev  az'!$J$24</f>
        <v>220.112075266997</v>
      </c>
    </row>
    <row r="25" customFormat="false" ht="12.8" hidden="false" customHeight="false" outlineLevel="0" collapsed="false">
      <c r="J25" s="21" t="n">
        <f aca="false">'elev  az'!$I$25</f>
        <v>11.6636777835511</v>
      </c>
      <c r="K25" s="21" t="n">
        <f aca="false">'elev  az'!$J$25</f>
        <v>220.166764022223</v>
      </c>
    </row>
    <row r="26" customFormat="false" ht="12.8" hidden="false" customHeight="false" outlineLevel="0" collapsed="false">
      <c r="J26" s="21" t="n">
        <f aca="false">'elev  az'!$I$26</f>
        <v>11.9071992635296</v>
      </c>
      <c r="K26" s="21" t="n">
        <f aca="false">'elev  az'!$J$26</f>
        <v>220.226865502674</v>
      </c>
    </row>
    <row r="27" customFormat="false" ht="12.8" hidden="false" customHeight="false" outlineLevel="0" collapsed="false">
      <c r="J27" s="21" t="n">
        <f aca="false">'elev  az'!$I$27</f>
        <v>12.1545714947569</v>
      </c>
      <c r="K27" s="21" t="n">
        <f aca="false">'elev  az'!$J$27</f>
        <v>220.292387805633</v>
      </c>
    </row>
    <row r="28" customFormat="false" ht="12.8" hidden="false" customHeight="false" outlineLevel="0" collapsed="false">
      <c r="J28" s="21" t="n">
        <f aca="false">'elev  az'!$I$28</f>
        <v>12.405682807885</v>
      </c>
      <c r="K28" s="21" t="n">
        <f aca="false">'elev  az'!$J$28</f>
        <v>220.363336055947</v>
      </c>
    </row>
    <row r="29" customFormat="false" ht="12.8" hidden="false" customHeight="false" outlineLevel="0" collapsed="false">
      <c r="J29" s="21" t="n">
        <f aca="false">'elev  az'!$I$29</f>
        <v>12.6604212631597</v>
      </c>
      <c r="K29" s="21" t="n">
        <f aca="false">'elev  az'!$J$29</f>
        <v>220.439712424073</v>
      </c>
    </row>
    <row r="30" customFormat="false" ht="12.8" hidden="false" customHeight="false" outlineLevel="0" collapsed="false">
      <c r="J30" s="21" t="n">
        <f aca="false">'elev  az'!$I$30</f>
        <v>12.9186747433032</v>
      </c>
      <c r="K30" s="21" t="n">
        <f aca="false">'elev  az'!$J$30</f>
        <v>220.521516143309</v>
      </c>
    </row>
    <row r="31" customFormat="false" ht="12.8" hidden="false" customHeight="false" outlineLevel="0" collapsed="false">
      <c r="J31" s="21" t="n">
        <f aca="false">'elev  az'!$I$31</f>
        <v>13.1803310437989</v>
      </c>
      <c r="K31" s="21" t="n">
        <f aca="false">'elev  az'!$J$31</f>
        <v>220.608743528474</v>
      </c>
    </row>
    <row r="32" customFormat="false" ht="12.8" hidden="false" customHeight="false" outlineLevel="0" collapsed="false">
      <c r="J32" s="21" t="n">
        <f aca="false">'elev  az'!$I$32</f>
        <v>13.4452779595525</v>
      </c>
      <c r="K32" s="21" t="n">
        <f aca="false">'elev  az'!$J$32</f>
        <v>220.701387997953</v>
      </c>
    </row>
    <row r="33" customFormat="false" ht="12.8" hidden="false" customHeight="false" outlineLevel="0" collapsed="false">
      <c r="J33" s="21" t="n">
        <f aca="false">'elev  az'!$I$33</f>
        <v>13.7134033708216</v>
      </c>
      <c r="K33" s="21" t="n">
        <f aca="false">'elev  az'!$J$33</f>
        <v>220.799440092786</v>
      </c>
    </row>
    <row r="34" customFormat="false" ht="12.8" hidden="false" customHeight="false" outlineLevel="0" collapsed="false">
      <c r="J34" s="21" t="n">
        <f aca="false">'elev  az'!$I$34</f>
        <v>13.9845953245007</v>
      </c>
      <c r="K34" s="21" t="n">
        <f aca="false">'elev  az'!$J$34</f>
        <v>220.902887500861</v>
      </c>
    </row>
    <row r="35" customFormat="false" ht="12.8" hidden="false" customHeight="false" outlineLevel="0" collapsed="false">
      <c r="J35" s="21" t="n">
        <f aca="false">'elev  az'!$I$35</f>
        <v>14.2587421136583</v>
      </c>
      <c r="K35" s="21" t="n">
        <f aca="false">'elev  az'!$J$35</f>
        <v>221.011715079934</v>
      </c>
    </row>
    <row r="36" customFormat="false" ht="12.8" hidden="false" customHeight="false" outlineLevel="0" collapsed="false">
      <c r="J36" s="21" t="n">
        <f aca="false">'elev  az'!$I$36</f>
        <v>14.5357323543629</v>
      </c>
      <c r="K36" s="21" t="n">
        <f aca="false">'elev  az'!$J$36</f>
        <v>221.125904881389</v>
      </c>
    </row>
    <row r="37" customFormat="false" ht="12.8" hidden="false" customHeight="false" outlineLevel="0" collapsed="false">
      <c r="J37" s="21" t="n">
        <f aca="false">'elev  az'!$I$37</f>
        <v>14.8154550588393</v>
      </c>
      <c r="K37" s="21" t="n">
        <f aca="false">'elev  az'!$J$37</f>
        <v>221.245436176663</v>
      </c>
    </row>
    <row r="38" customFormat="false" ht="12.8" hidden="false" customHeight="false" outlineLevel="0" collapsed="false">
      <c r="J38" s="21" t="n">
        <f aca="false">'elev  az'!$I$38</f>
        <v>15.0977997078627</v>
      </c>
      <c r="K38" s="21" t="n">
        <f aca="false">'elev  az'!$J$38</f>
        <v>221.370285480069</v>
      </c>
    </row>
    <row r="39" customFormat="false" ht="12.8" hidden="false" customHeight="false" outlineLevel="0" collapsed="false">
      <c r="J39" s="21" t="n">
        <f aca="false">'elev  az'!$I$39</f>
        <v>15.3826563183554</v>
      </c>
      <c r="K39" s="21" t="n">
        <f aca="false">'elev  az'!$J$39</f>
        <v>221.500426576541</v>
      </c>
    </row>
    <row r="40" customFormat="false" ht="12.8" hidden="false" customHeight="false" outlineLevel="0" collapsed="false">
      <c r="J40" s="21" t="n">
        <f aca="false">'elev  az'!$I$40</f>
        <v>15.6699155102911</v>
      </c>
      <c r="K40" s="21" t="n">
        <f aca="false">'elev  az'!$J$40</f>
        <v>221.635830545522</v>
      </c>
    </row>
    <row r="41" customFormat="false" ht="12.8" hidden="false" customHeight="false" outlineLevel="0" collapsed="false">
      <c r="J41" s="21" t="n">
        <f aca="false">'elev  az'!$I$41</f>
        <v>15.9594685690173</v>
      </c>
      <c r="K41" s="21" t="n">
        <f aca="false">'elev  az'!$J$41</f>
        <v>221.776465789225</v>
      </c>
    </row>
    <row r="42" customFormat="false" ht="12.8" hidden="false" customHeight="false" outlineLevel="0" collapsed="false">
      <c r="J42" s="21" t="n">
        <f aca="false">'elev  az'!$I$42</f>
        <v>16.2512075059726</v>
      </c>
      <c r="K42" s="21" t="n">
        <f aca="false">'elev  az'!$J$42</f>
        <v>221.922298058936</v>
      </c>
    </row>
    <row r="43" customFormat="false" ht="12.8" hidden="false" customHeight="false" outlineLevel="0" collapsed="false">
      <c r="J43" s="21" t="n">
        <f aca="false">'elev  az'!$I$43</f>
        <v>16.5450251178578</v>
      </c>
      <c r="K43" s="21" t="n">
        <f aca="false">'elev  az'!$J$43</f>
        <v>222.073290479237</v>
      </c>
    </row>
    <row r="44" customFormat="false" ht="12.8" hidden="false" customHeight="false" outlineLevel="0" collapsed="false">
      <c r="J44" s="21" t="n">
        <f aca="false">'elev  az'!$I$44</f>
        <v>16.8408150414949</v>
      </c>
      <c r="K44" s="21" t="n">
        <f aca="false">'elev  az'!$J$44</f>
        <v>222.229403575993</v>
      </c>
    </row>
    <row r="45" customFormat="false" ht="12.8" hidden="false" customHeight="false" outlineLevel="0" collapsed="false">
      <c r="J45" s="21" t="n">
        <f aca="false">'elev  az'!$I$45</f>
        <v>17.1384718072226</v>
      </c>
      <c r="K45" s="21" t="n">
        <f aca="false">'elev  az'!$J$45</f>
        <v>222.390595302129</v>
      </c>
    </row>
    <row r="46" customFormat="false" ht="12.8" hidden="false" customHeight="false" outlineLevel="0" collapsed="false">
      <c r="J46" s="21" t="n">
        <f aca="false">'elev  az'!$I$46</f>
        <v>17.4378908898398</v>
      </c>
      <c r="K46" s="21" t="n">
        <f aca="false">'elev  az'!$J$46</f>
        <v>222.556821063272</v>
      </c>
    </row>
    <row r="47" customFormat="false" ht="12.8" hidden="false" customHeight="false" outlineLevel="0" collapsed="false">
      <c r="J47" s="21" t="n">
        <f aca="false">'elev  az'!$I$47</f>
        <v>17.7389687561419</v>
      </c>
      <c r="K47" s="21" t="n">
        <f aca="false">'elev  az'!$J$47</f>
        <v>222.728033745324</v>
      </c>
    </row>
    <row r="48" customFormat="false" ht="12.8" hidden="false" customHeight="false" outlineLevel="0" collapsed="false">
      <c r="J48" s="21" t="n">
        <f aca="false">'elev  az'!$I$48</f>
        <v>18.0416029121167</v>
      </c>
      <c r="K48" s="21" t="n">
        <f aca="false">'elev  az'!$J$48</f>
        <v>222.904183737552</v>
      </c>
    </row>
    <row r="49" customFormat="false" ht="12.8" hidden="false" customHeight="false" outlineLevel="0" collapsed="false">
      <c r="J49" s="21" t="n">
        <f aca="false">'elev  az'!$I$49</f>
        <v>18.3456919457946</v>
      </c>
      <c r="K49" s="21" t="n">
        <f aca="false">'elev  az'!$J$49</f>
        <v>223.085218959665</v>
      </c>
    </row>
    <row r="50" customFormat="false" ht="12.8" hidden="false" customHeight="false" outlineLevel="0" collapsed="false">
      <c r="J50" s="21" t="n">
        <f aca="false">'elev  az'!$I$50</f>
        <v>18.6511355686151</v>
      </c>
      <c r="K50" s="21" t="n">
        <f aca="false">'elev  az'!$J$50</f>
        <v>223.271084886908</v>
      </c>
    </row>
    <row r="51" customFormat="false" ht="12.8" hidden="false" customHeight="false" outlineLevel="0" collapsed="false">
      <c r="J51" s="21" t="n">
        <f aca="false">'elev  az'!$I$51</f>
        <v>18.9578346555532</v>
      </c>
      <c r="K51" s="21" t="n">
        <f aca="false">'elev  az'!$J$51</f>
        <v>223.461724572712</v>
      </c>
    </row>
    <row r="52" customFormat="false" ht="12.8" hidden="false" customHeight="false" outlineLevel="0" collapsed="false">
      <c r="J52" s="21" t="n">
        <f aca="false">'elev  az'!$I$52</f>
        <v>19.2656912799867</v>
      </c>
      <c r="K52" s="21" t="n">
        <f aca="false">'elev  az'!$J$52</f>
        <v>223.657078677445</v>
      </c>
    </row>
    <row r="53" customFormat="false" ht="12.8" hidden="false" customHeight="false" outlineLevel="0" collapsed="false">
      <c r="J53" s="21" t="n">
        <f aca="false">'elev  az'!$I$53</f>
        <v>19.5746087504394</v>
      </c>
      <c r="K53" s="21" t="n">
        <f aca="false">'elev  az'!$J$53</f>
        <v>223.857085488278</v>
      </c>
    </row>
    <row r="54" customFormat="false" ht="12.8" hidden="false" customHeight="false" outlineLevel="0" collapsed="false">
      <c r="J54" s="21" t="n">
        <f aca="false">'elev  az'!$I$54</f>
        <v>19.8844916421195</v>
      </c>
      <c r="K54" s="21" t="n">
        <f aca="false">'elev  az'!$J$54</f>
        <v>224.061680945158</v>
      </c>
    </row>
    <row r="55" customFormat="false" ht="12.8" hidden="false" customHeight="false" outlineLevel="0" collapsed="false">
      <c r="J55" s="21" t="n">
        <f aca="false">'elev  az'!$I$55</f>
        <v>20.1952458275632</v>
      </c>
      <c r="K55" s="21" t="n">
        <f aca="false">'elev  az'!$J$55</f>
        <v>224.270798663889</v>
      </c>
    </row>
    <row r="56" customFormat="false" ht="12.8" hidden="false" customHeight="false" outlineLevel="0" collapsed="false">
      <c r="J56" s="21" t="n">
        <f aca="false">'elev  az'!$I$56</f>
        <v>20.5067785051955</v>
      </c>
      <c r="K56" s="21" t="n">
        <f aca="false">'elev  az'!$J$56</f>
        <v>224.484369958907</v>
      </c>
    </row>
    <row r="57" customFormat="false" ht="12.8" hidden="false" customHeight="false" outlineLevel="0" collapsed="false">
      <c r="J57" s="21" t="n">
        <f aca="false">'elev  az'!$I$57</f>
        <v>20.8189982247715</v>
      </c>
      <c r="K57" s="21" t="n">
        <f aca="false">'elev  az'!$J$57</f>
        <v>224.702323867953</v>
      </c>
    </row>
    <row r="58" customFormat="false" ht="12.8" hidden="false" customHeight="false" outlineLevel="0" collapsed="false">
      <c r="J58" s="21" t="n">
        <f aca="false">'elev  az'!$I$58</f>
        <v>21.1318149128808</v>
      </c>
      <c r="K58" s="21" t="n">
        <f aca="false">'elev  az'!$J$58</f>
        <v>224.924587172117</v>
      </c>
    </row>
    <row r="59" customFormat="false" ht="12.8" hidden="false" customHeight="false" outlineLevel="0" collapsed="false">
      <c r="J59" s="21" t="n">
        <f aca="false">'elev  az'!$I$59</f>
        <v>21.4451398943549</v>
      </c>
      <c r="K59" s="21" t="n">
        <f aca="false">'elev  az'!$J$59</f>
        <v>225.151084420007</v>
      </c>
    </row>
    <row r="60" customFormat="false" ht="12.8" hidden="false" customHeight="false" outlineLevel="0" collapsed="false">
      <c r="J60" s="21" t="n">
        <f aca="false">'elev  az'!$I$60</f>
        <v>21.7588859125164</v>
      </c>
      <c r="K60" s="21" t="n">
        <f aca="false">'elev  az'!$J$60</f>
        <v>225.381737949963</v>
      </c>
    </row>
    <row r="61" customFormat="false" ht="12.8" hidden="false" customHeight="false" outlineLevel="0" collapsed="false">
      <c r="J61" s="21" t="n">
        <f aca="false">'elev  az'!$I$61</f>
        <v>22.0729671485407</v>
      </c>
      <c r="K61" s="21" t="n">
        <f aca="false">'elev  az'!$J$61</f>
        <v>225.6164679099</v>
      </c>
    </row>
    <row r="62" customFormat="false" ht="12.8" hidden="false" customHeight="false" outlineLevel="0" collapsed="false">
      <c r="J62" s="21" t="n">
        <f aca="false">'elev  az'!$I$62</f>
        <v>22.38729923567</v>
      </c>
      <c r="K62" s="21" t="n">
        <f aca="false">'elev  az'!$J$62</f>
        <v>225.855192283629</v>
      </c>
    </row>
    <row r="63" customFormat="false" ht="12.8" hidden="false" customHeight="false" outlineLevel="0" collapsed="false">
      <c r="J63" s="21" t="n">
        <f aca="false">'elev  az'!$I$63</f>
        <v>22.7017992757784</v>
      </c>
      <c r="K63" s="21" t="n">
        <f aca="false">'elev  az'!$J$63</f>
        <v>226.097826908263</v>
      </c>
    </row>
    <row r="64" customFormat="false" ht="12.8" hidden="false" customHeight="false" outlineLevel="0" collapsed="false">
      <c r="J64" s="21" t="n">
        <f aca="false">'elev  az'!$I$64</f>
        <v>23.0163858508431</v>
      </c>
      <c r="K64" s="21" t="n">
        <f aca="false">'elev  az'!$J$64</f>
        <v>226.344285498177</v>
      </c>
    </row>
    <row r="65" customFormat="false" ht="12.8" hidden="false" customHeight="false" outlineLevel="0" collapsed="false">
      <c r="J65" s="21" t="n">
        <f aca="false">'elev  az'!$I$65</f>
        <v>23.3309790337887</v>
      </c>
      <c r="K65" s="21" t="n">
        <f aca="false">'elev  az'!$J$65</f>
        <v>226.59447966635</v>
      </c>
    </row>
    <row r="66" customFormat="false" ht="12.8" hidden="false" customHeight="false" outlineLevel="0" collapsed="false">
      <c r="J66" s="21" t="n">
        <f aca="false">'elev  az'!$I$66</f>
        <v>23.6455003974911</v>
      </c>
      <c r="K66" s="21" t="n">
        <f aca="false">'elev  az'!$J$66</f>
        <v>226.848318945721</v>
      </c>
    </row>
    <row r="67" customFormat="false" ht="12.8" hidden="false" customHeight="false" outlineLevel="0" collapsed="false">
      <c r="J67" s="21" t="n">
        <f aca="false">'elev  az'!$I$67</f>
        <v>23.9598730208336</v>
      </c>
      <c r="K67" s="21" t="n">
        <f aca="false">'elev  az'!$J$67</f>
        <v>227.105710812886</v>
      </c>
    </row>
    <row r="68" customFormat="false" ht="12.8" hidden="false" customHeight="false" outlineLevel="0" collapsed="false">
      <c r="J68" s="21" t="n">
        <f aca="false">'elev  az'!$I$68</f>
        <v>24.2740214950907</v>
      </c>
      <c r="K68" s="21" t="n">
        <f aca="false">'elev  az'!$J$68</f>
        <v>227.3665607075</v>
      </c>
    </row>
    <row r="69" customFormat="false" ht="12.8" hidden="false" customHeight="false" outlineLevel="0" collapsed="false">
      <c r="J69" s="21" t="n">
        <f aca="false">'elev  az'!$I$69</f>
        <v>24.5878719260988</v>
      </c>
      <c r="K69" s="21" t="n">
        <f aca="false">'elev  az'!$J$69</f>
        <v>227.63077205678</v>
      </c>
    </row>
    <row r="70" customFormat="false" ht="12.8" hidden="false" customHeight="false" outlineLevel="0" collapsed="false">
      <c r="J70" s="21" t="n">
        <f aca="false">'elev  az'!$I$70</f>
        <v>24.9013519368094</v>
      </c>
      <c r="K70" s="21" t="n">
        <f aca="false">'elev  az'!$J$70</f>
        <v>227.898246295809</v>
      </c>
    </row>
    <row r="71" customFormat="false" ht="12.8" hidden="false" customHeight="false" outlineLevel="0" collapsed="false">
      <c r="J71" s="21" t="n">
        <f aca="false">'elev  az'!$I$71</f>
        <v>25.2143906658326</v>
      </c>
      <c r="K71" s="21" t="n">
        <f aca="false">'elev  az'!$J$71</f>
        <v>228.168882892649</v>
      </c>
    </row>
    <row r="72" customFormat="false" ht="12.8" hidden="false" customHeight="false" outlineLevel="0" collapsed="false">
      <c r="J72" s="21" t="n">
        <f aca="false">'elev  az'!$I$72</f>
        <v>25.5269187652799</v>
      </c>
      <c r="K72" s="21" t="n">
        <f aca="false">'elev  az'!$J$72</f>
        <v>228.4425793716</v>
      </c>
    </row>
    <row r="73" customFormat="false" ht="12.8" hidden="false" customHeight="false" outlineLevel="0" collapsed="false">
      <c r="J73" s="21" t="n">
        <f aca="false">'elev  az'!$I$73</f>
        <v>25.8388683979592</v>
      </c>
      <c r="K73" s="21" t="n">
        <f aca="false">'elev  az'!$J$73</f>
        <v>228.719231334647</v>
      </c>
    </row>
    <row r="74" customFormat="false" ht="12.8" hidden="false" customHeight="false" outlineLevel="0" collapsed="false">
      <c r="J74" s="21" t="n">
        <f aca="false">'elev  az'!$I$74</f>
        <v>26.1501732307869</v>
      </c>
      <c r="K74" s="21" t="n">
        <f aca="false">'elev  az'!$J$74</f>
        <v>228.998732487464</v>
      </c>
    </row>
    <row r="75" customFormat="false" ht="12.8" hidden="false" customHeight="false" outlineLevel="0" collapsed="false">
      <c r="J75" s="21" t="n">
        <f aca="false">'elev  az'!$I$75</f>
        <v>26.4607684275574</v>
      </c>
      <c r="K75" s="21" t="n">
        <f aca="false">'elev  az'!$J$75</f>
        <v>229.280974663728</v>
      </c>
    </row>
    <row r="76" customFormat="false" ht="12.8" hidden="false" customHeight="false" outlineLevel="0" collapsed="false">
      <c r="J76" s="21" t="n">
        <f aca="false">'elev  az'!$I$76</f>
        <v>26.7705906399711</v>
      </c>
      <c r="K76" s="21" t="n">
        <f aca="false">'elev  az'!$J$76</f>
        <v>229.565847850052</v>
      </c>
    </row>
    <row r="77" customFormat="false" ht="12.8" hidden="false" customHeight="false" outlineLevel="0" collapsed="false">
      <c r="J77" s="21" t="n">
        <f aca="false">'elev  az'!$I$77</f>
        <v>27.0795779955353</v>
      </c>
      <c r="K77" s="21" t="n">
        <f aca="false">'elev  az'!$J$77</f>
        <v>229.853240214354</v>
      </c>
    </row>
    <row r="78" customFormat="false" ht="12.8" hidden="false" customHeight="false" outlineLevel="0" collapsed="false">
      <c r="J78" s="21" t="n">
        <f aca="false">'elev  az'!$I$78</f>
        <v>27.3876700871747</v>
      </c>
      <c r="K78" s="21" t="n">
        <f aca="false">'elev  az'!$J$78</f>
        <v>230.143038128124</v>
      </c>
    </row>
    <row r="79" customFormat="false" ht="12.8" hidden="false" customHeight="false" outlineLevel="0" collapsed="false">
      <c r="J79" s="21" t="n">
        <f aca="false">'elev  az'!$I$79</f>
        <v>27.6948079565507</v>
      </c>
      <c r="K79" s="21" t="n">
        <f aca="false">'elev  az'!$J$79</f>
        <v>230.435126198607</v>
      </c>
    </row>
    <row r="80" customFormat="false" ht="12.8" hidden="false" customHeight="false" outlineLevel="0" collapsed="false">
      <c r="J80" s="21" t="n">
        <f aca="false">'elev  az'!$I$80</f>
        <v>28.0009340790774</v>
      </c>
      <c r="K80" s="21" t="n">
        <f aca="false">'elev  az'!$J$80</f>
        <v>230.729387295047</v>
      </c>
    </row>
    <row r="81" customFormat="false" ht="12.8" hidden="false" customHeight="false" outlineLevel="0" collapsed="false">
      <c r="J81" s="21" t="n">
        <f aca="false">'elev  az'!$I$81</f>
        <v>28.3059923461261</v>
      </c>
      <c r="K81" s="21" t="n">
        <f aca="false">'elev  az'!$J$81</f>
        <v>231.025702578096</v>
      </c>
    </row>
    <row r="82" customFormat="false" ht="12.8" hidden="false" customHeight="false" outlineLevel="0" collapsed="false">
      <c r="J82" s="21" t="n">
        <f aca="false">'elev  az'!$I$82</f>
        <v>28.6099280445795</v>
      </c>
      <c r="K82" s="21" t="n">
        <f aca="false">'elev  az'!$J$82</f>
        <v>231.323951532079</v>
      </c>
    </row>
    <row r="83" customFormat="false" ht="12.8" hidden="false" customHeight="false" outlineLevel="0" collapsed="false">
      <c r="J83" s="21" t="n">
        <f aca="false">'elev  az'!$I$83</f>
        <v>28.9126878370513</v>
      </c>
      <c r="K83" s="21" t="n">
        <f aca="false">'elev  az'!$J$83</f>
        <v>231.624011993694</v>
      </c>
    </row>
    <row r="84" customFormat="false" ht="12.8" hidden="false" customHeight="false" outlineLevel="0" collapsed="false">
      <c r="J84" s="21" t="n">
        <f aca="false">'elev  az'!$I$84</f>
        <v>29.2142197378684</v>
      </c>
      <c r="K84" s="21" t="n">
        <f aca="false">'elev  az'!$J$84</f>
        <v>231.925760186875</v>
      </c>
    </row>
    <row r="85" customFormat="false" ht="12.8" hidden="false" customHeight="false" outlineLevel="0" collapsed="false">
      <c r="J85" s="21" t="n">
        <f aca="false">'elev  az'!$I$85</f>
        <v>29.5144730897424</v>
      </c>
      <c r="K85" s="21" t="n">
        <f aca="false">'elev  az'!$J$85</f>
        <v>232.229070754218</v>
      </c>
    </row>
    <row r="86" customFormat="false" ht="12.8" hidden="false" customHeight="false" outlineLevel="0" collapsed="false">
      <c r="J86" s="21" t="n">
        <f aca="false">'elev  az'!$I$86</f>
        <v>29.8133985364778</v>
      </c>
      <c r="K86" s="21" t="n">
        <f aca="false">'elev  az'!$J$86</f>
        <v>232.533816794194</v>
      </c>
    </row>
    <row r="87" customFormat="false" ht="12.8" hidden="false" customHeight="false" outlineLevel="0" collapsed="false">
      <c r="J87" s="21" t="n">
        <f aca="false">'elev  az'!$I$87</f>
        <v>30.1109479951906</v>
      </c>
      <c r="K87" s="21" t="n">
        <f aca="false">'elev  az'!$J$87</f>
        <v>232.839869897376</v>
      </c>
    </row>
    <row r="88" customFormat="false" ht="12.8" hidden="false" customHeight="false" outlineLevel="0" collapsed="false">
      <c r="J88" s="21" t="n">
        <f aca="false">'elev  az'!$I$88</f>
        <v>30.4070746281523</v>
      </c>
      <c r="K88" s="21" t="n">
        <f aca="false">'elev  az'!$J$88</f>
        <v>233.147100181644</v>
      </c>
    </row>
    <row r="89" customFormat="false" ht="12.8" hidden="false" customHeight="false" outlineLevel="0" collapsed="false">
      <c r="J89" s="21" t="n">
        <f aca="false">'elev  az'!$I$89</f>
        <v>30.7017328109074</v>
      </c>
      <c r="K89" s="21" t="n">
        <f aca="false">'elev  az'!$J$89</f>
        <v>233.455376332928</v>
      </c>
    </row>
    <row r="90" customFormat="false" ht="12.8" hidden="false" customHeight="false" outlineLevel="0" collapsed="false">
      <c r="J90" s="21" t="n">
        <f aca="false">'elev  az'!$I$90</f>
        <v>30.9948781000106</v>
      </c>
      <c r="K90" s="21" t="n">
        <f aca="false">'elev  az'!$J$90</f>
        <v>233.764565645073</v>
      </c>
    </row>
    <row r="91" customFormat="false" ht="12.8" hidden="false" customHeight="false" outlineLevel="0" collapsed="false">
      <c r="J91" s="21" t="n">
        <f aca="false">'elev  az'!$I$91</f>
        <v>31.2864671990074</v>
      </c>
      <c r="K91" s="21" t="n">
        <f aca="false">'elev  az'!$J$91</f>
        <v>234.07453406163</v>
      </c>
    </row>
    <row r="92" customFormat="false" ht="12.8" hidden="false" customHeight="false" outlineLevel="0" collapsed="false">
      <c r="J92" s="21" t="n">
        <f aca="false">'elev  az'!$I$92</f>
        <v>31.5764579228868</v>
      </c>
      <c r="K92" s="21" t="n">
        <f aca="false">'elev  az'!$J$92</f>
        <v>234.385146219194</v>
      </c>
    </row>
    <row r="93" customFormat="false" ht="12.8" hidden="false" customHeight="false" outlineLevel="0" collapsed="false">
      <c r="J93" s="21" t="n">
        <f aca="false">'elev  az'!$I$93</f>
        <v>31.8648091610596</v>
      </c>
      <c r="K93" s="21" t="n">
        <f aca="false">'elev  az'!$J$93</f>
        <v>234.696265492309</v>
      </c>
    </row>
    <row r="94" customFormat="false" ht="12.8" hidden="false" customHeight="false" outlineLevel="0" collapsed="false">
      <c r="J94" s="21" t="n">
        <f aca="false">'elev  az'!$I$94</f>
        <v>32.1514808388957</v>
      </c>
      <c r="K94" s="21" t="n">
        <f aca="false">'elev  az'!$J$94</f>
        <v>235.007754039988</v>
      </c>
    </row>
    <row r="95" customFormat="false" ht="12.8" hidden="false" customHeight="false" outlineLevel="0" collapsed="false">
      <c r="J95" s="21" t="n">
        <f aca="false">'elev  az'!$I$95</f>
        <v>32.4364338778212</v>
      </c>
      <c r="K95" s="21" t="n">
        <f aca="false">'elev  az'!$J$95</f>
        <v>235.319472853932</v>
      </c>
    </row>
    <row r="96" customFormat="false" ht="12.8" hidden="false" customHeight="false" outlineLevel="0" collapsed="false">
      <c r="J96" s="21" t="n">
        <f aca="false">'elev  az'!$I$96</f>
        <v>32.7196301540499</v>
      </c>
      <c r="K96" s="21" t="n">
        <f aca="false">'elev  az'!$J$96</f>
        <v>235.631281808451</v>
      </c>
    </row>
    <row r="97" customFormat="false" ht="12.8" hidden="false" customHeight="false" outlineLevel="0" collapsed="false">
      <c r="J97" s="21" t="n">
        <f aca="false">'elev  az'!$I$97</f>
        <v>33.0010324562083</v>
      </c>
      <c r="K97" s="21" t="n">
        <f aca="false">'elev  az'!$J$97</f>
        <v>235.943039711697</v>
      </c>
    </row>
    <row r="98" customFormat="false" ht="12.8" hidden="false" customHeight="false" outlineLevel="0" collapsed="false">
      <c r="J98" s="21" t="n">
        <f aca="false">'elev  az'!$I$98</f>
        <v>33.2806044401721</v>
      </c>
      <c r="K98" s="21" t="n">
        <f aca="false">'elev  az'!$J$98</f>
        <v>236.254604361512</v>
      </c>
    </row>
    <row r="99" customFormat="false" ht="12.8" hidden="false" customHeight="false" outlineLevel="0" collapsed="false">
      <c r="J99" s="21" t="n">
        <f aca="false">'elev  az'!$I$99</f>
        <v>33.5583105863523</v>
      </c>
      <c r="K99" s="21" t="n">
        <f aca="false">'elev  az'!$J$99</f>
        <v>236.565832596149</v>
      </c>
    </row>
    <row r="100" customFormat="false" ht="12.8" hidden="false" customHeight="false" outlineLevel="0" collapsed="false">
      <c r="J100" s="21" t="n">
        <f aca="false">'elev  az'!$I$100</f>
        <v>33.8341161508202</v>
      </c>
      <c r="K100" s="21" t="n">
        <f aca="false">'elev  az'!$J$100</f>
        <v>236.876580356224</v>
      </c>
    </row>
    <row r="101" customFormat="false" ht="12.8" hidden="false" customHeight="false" outlineLevel="0" collapsed="false">
      <c r="J101" s="21" t="n">
        <f aca="false">'elev  az'!$I$101</f>
        <v>34.1079871189792</v>
      </c>
      <c r="K101" s="21" t="n">
        <f aca="false">'elev  az'!$J$101</f>
        <v>237.186702741634</v>
      </c>
    </row>
    <row r="102" customFormat="false" ht="12.8" hidden="false" customHeight="false" outlineLevel="0" collapsed="false">
      <c r="J102" s="21" t="n">
        <f aca="false">'elev  az'!$I$102</f>
        <v>34.3798901568852</v>
      </c>
      <c r="K102" s="21" t="n">
        <f aca="false">'elev  az'!$J$102</f>
        <v>237.496054072823</v>
      </c>
    </row>
    <row r="103" customFormat="false" ht="12.8" hidden="false" customHeight="false" outlineLevel="0" collapsed="false">
      <c r="J103" s="21" t="n">
        <f aca="false">'elev  az'!$I$103</f>
        <v>34.6497925605142</v>
      </c>
      <c r="K103" s="21" t="n">
        <f aca="false">'elev  az'!$J$103</f>
        <v>237.804487955949</v>
      </c>
    </row>
    <row r="104" customFormat="false" ht="12.8" hidden="false" customHeight="false" outlineLevel="0" collapsed="false">
      <c r="J104" s="21" t="n">
        <f aca="false">'elev  az'!$I$104</f>
        <v>34.9176622062796</v>
      </c>
      <c r="K104" s="21" t="n">
        <f aca="false">'elev  az'!$J$104</f>
        <v>238.111857345977</v>
      </c>
    </row>
    <row r="105" customFormat="false" ht="12.8" hidden="false" customHeight="false" outlineLevel="0" collapsed="false">
      <c r="J105" s="21" t="n">
        <f aca="false">'elev  az'!$I$105</f>
        <v>35.1834674993829</v>
      </c>
      <c r="K105" s="21" t="n">
        <f aca="false">'elev  az'!$J$105</f>
        <v>238.418014614237</v>
      </c>
    </row>
    <row r="106" customFormat="false" ht="12.8" hidden="false" customHeight="false" outlineLevel="0" collapsed="false">
      <c r="J106" s="21" t="n">
        <f aca="false">'elev  az'!$I$106</f>
        <v>35.447177320016</v>
      </c>
      <c r="K106" s="21" t="n">
        <f aca="false">'elev  az'!$J$106</f>
        <v>238.722811620526</v>
      </c>
    </row>
    <row r="107" customFormat="false" ht="12.8" hidden="false" customHeight="false" outlineLevel="0" collapsed="false">
      <c r="J107" s="21" t="n">
        <f aca="false">'elev  az'!$I$107</f>
        <v>35.7087609713011</v>
      </c>
      <c r="K107" s="21" t="n">
        <f aca="false">'elev  az'!$J$107</f>
        <v>239.02609978279</v>
      </c>
    </row>
    <row r="108" customFormat="false" ht="12.8" hidden="false" customHeight="false" outlineLevel="0" collapsed="false">
      <c r="J108" s="21" t="n">
        <f aca="false">'elev  az'!$I$108</f>
        <v>35.9681881239696</v>
      </c>
      <c r="K108" s="21" t="n">
        <f aca="false">'elev  az'!$J$108</f>
        <v>239.327730153777</v>
      </c>
    </row>
    <row r="109" customFormat="false" ht="12.8" hidden="false" customHeight="false" outlineLevel="0" collapsed="false">
      <c r="J109" s="21" t="n">
        <f aca="false">'elev  az'!$I$109</f>
        <v>36.2254287632071</v>
      </c>
      <c r="K109" s="21" t="n">
        <f aca="false">'elev  az'!$J$109</f>
        <v>239.627553494894</v>
      </c>
    </row>
    <row r="110" customFormat="false" ht="12.8" hidden="false" customHeight="false" outlineLevel="0" collapsed="false">
      <c r="J110" s="21" t="n">
        <f aca="false">'elev  az'!$I$110</f>
        <v>36.4804531321113</v>
      </c>
      <c r="K110" s="21" t="n">
        <f aca="false">'elev  az'!$J$110</f>
        <v>239.925420357625</v>
      </c>
    </row>
    <row r="111" customFormat="false" ht="12.8" hidden="false" customHeight="false" outlineLevel="0" collapsed="false">
      <c r="J111" s="21" t="n">
        <f aca="false">'elev  az'!$I$111</f>
        <v>36.7332316772525</v>
      </c>
      <c r="K111" s="21" t="n">
        <f aca="false">'elev  az'!$J$111</f>
        <v>240.221181162713</v>
      </c>
    </row>
    <row r="112" customFormat="false" ht="12.8" hidden="false" customHeight="false" outlineLevel="0" collapsed="false">
      <c r="J112" s="21" t="n">
        <f aca="false">'elev  az'!$I$112</f>
        <v>36.9837349912591</v>
      </c>
      <c r="K112" s="21" t="n">
        <f aca="false">'elev  az'!$J$112</f>
        <v>240.514686286531</v>
      </c>
    </row>
    <row r="113" customFormat="false" ht="12.8" hidden="false" customHeight="false" outlineLevel="0" collapsed="false">
      <c r="J113" s="21" t="n">
        <f aca="false">'elev  az'!$I$113</f>
        <v>37.231933756389</v>
      </c>
      <c r="K113" s="21" t="n">
        <f aca="false">'elev  az'!$J$113</f>
        <v>240.805786147685</v>
      </c>
    </row>
    <row r="114" customFormat="false" ht="12.8" hidden="false" customHeight="false" outlineLevel="0" collapsed="false">
      <c r="J114" s="21" t="n">
        <f aca="false">'elev  az'!$I$114</f>
        <v>37.4777986892121</v>
      </c>
      <c r="K114" s="21" t="n">
        <f aca="false">'elev  az'!$J$114</f>
        <v>241.094331293881</v>
      </c>
    </row>
    <row r="115" customFormat="false" ht="12.8" hidden="false" customHeight="false" outlineLevel="0" collapsed="false">
      <c r="J115" s="21" t="n">
        <f aca="false">'elev  az'!$I$115</f>
        <v>37.7213004828449</v>
      </c>
      <c r="K115" s="21" t="n">
        <f aca="false">'elev  az'!$J$115</f>
        <v>241.380172495682</v>
      </c>
    </row>
    <row r="116" customFormat="false" ht="12.8" hidden="false" customHeight="false" outlineLevel="0" collapsed="false">
      <c r="J116" s="21" t="n">
        <f aca="false">'elev  az'!$I$116</f>
        <v>37.9624097502342</v>
      </c>
      <c r="K116" s="21" t="n">
        <f aca="false">'elev  az'!$J$116</f>
        <v>241.663160841107</v>
      </c>
    </row>
    <row r="117" customFormat="false" ht="12.8" hidden="false" customHeight="false" outlineLevel="0" collapsed="false">
      <c r="J117" s="21" t="n">
        <f aca="false">'elev  az'!$I$117</f>
        <v>38.201096968866</v>
      </c>
      <c r="K117" s="21" t="n">
        <f aca="false">'elev  az'!$J$117</f>
        <v>241.943147830676</v>
      </c>
    </row>
    <row r="118" customFormat="false" ht="12.8" hidden="false" customHeight="false" outlineLevel="0" collapsed="false">
      <c r="J118" s="21" t="n">
        <f aca="false">'elev  az'!$I$118</f>
        <v>38.4373324217525</v>
      </c>
      <c r="K118" s="21" t="n">
        <f aca="false">'elev  az'!$J$118</f>
        <v>242.219985482285</v>
      </c>
    </row>
    <row r="119" customFormat="false" ht="12.8" hidden="false" customHeight="false" outlineLevel="0" collapsed="false">
      <c r="J119" s="21" t="n">
        <f aca="false">'elev  az'!$I$119</f>
        <v>38.6710861440175</v>
      </c>
      <c r="K119" s="21" t="n">
        <f aca="false">'elev  az'!$J$119</f>
        <v>242.493526429624</v>
      </c>
    </row>
    <row r="120" customFormat="false" ht="12.8" hidden="false" customHeight="false" outlineLevel="0" collapsed="false">
      <c r="J120" s="21" t="n">
        <f aca="false">'elev  az'!$I$120</f>
        <v>38.9023278660004</v>
      </c>
      <c r="K120" s="21" t="n">
        <f aca="false">'elev  az'!$J$120</f>
        <v>242.763624030518</v>
      </c>
    </row>
    <row r="121" customFormat="false" ht="12.8" hidden="false" customHeight="false" outlineLevel="0" collapsed="false">
      <c r="J121" s="21" t="n">
        <f aca="false">'elev  az'!$I$121</f>
        <v>39.1310269582498</v>
      </c>
      <c r="K121" s="21" t="n">
        <f aca="false">'elev  az'!$J$121</f>
        <v>243.030132475916</v>
      </c>
    </row>
    <row r="122" customFormat="false" ht="12.8" hidden="false" customHeight="false" outlineLevel="0" collapsed="false">
      <c r="J122" s="21" t="n">
        <f aca="false">'elev  az'!$I$122</f>
        <v>39.3571523785641</v>
      </c>
      <c r="K122" s="21" t="n">
        <f aca="false">'elev  az'!$J$122</f>
        <v>243.292906899555</v>
      </c>
    </row>
    <row r="123" customFormat="false" ht="12.8" hidden="false" customHeight="false" outlineLevel="0" collapsed="false">
      <c r="J123" s="21" t="n">
        <f aca="false">'elev  az'!$I$123</f>
        <v>39.580672615867</v>
      </c>
      <c r="K123" s="21" t="n">
        <f aca="false">'elev  az'!$J$123</f>
        <v>243.551803497697</v>
      </c>
    </row>
    <row r="124" customFormat="false" ht="12.8" hidden="false" customHeight="false" outlineLevel="0" collapsed="false">
      <c r="J124" s="21" t="n">
        <f aca="false">'elev  az'!$I$124</f>
        <v>39.8015556403965</v>
      </c>
      <c r="K124" s="21" t="n">
        <f aca="false">'elev  az'!$J$124</f>
        <v>243.806679642603</v>
      </c>
    </row>
    <row r="125" customFormat="false" ht="12.8" hidden="false" customHeight="false" outlineLevel="0" collapsed="false">
      <c r="J125" s="21" t="n">
        <f aca="false">'elev  az'!$I$125</f>
        <v>40.0197688510012</v>
      </c>
      <c r="K125" s="21" t="n">
        <f aca="false">'elev  az'!$J$125</f>
        <v>244.057394006148</v>
      </c>
    </row>
    <row r="126" customFormat="false" ht="12.8" hidden="false" customHeight="false" outlineLevel="0" collapsed="false">
      <c r="J126" s="21" t="n">
        <f aca="false">'elev  az'!$I$126</f>
        <v>40.2352790252815</v>
      </c>
      <c r="K126" s="21" t="n">
        <f aca="false">'elev  az'!$J$126</f>
        <v>244.303806683774</v>
      </c>
    </row>
    <row r="127" customFormat="false" ht="12.8" hidden="false" customHeight="false" outlineLevel="0" collapsed="false">
      <c r="J127" s="21" t="n">
        <f aca="false">'elev  az'!$I$127</f>
        <v>40.4480522708684</v>
      </c>
      <c r="K127" s="21" t="n">
        <f aca="false">'elev  az'!$J$127</f>
        <v>244.545779322077</v>
      </c>
    </row>
    <row r="128" customFormat="false" ht="12.8" hidden="false" customHeight="false" outlineLevel="0" collapsed="false">
      <c r="J128" s="21" t="n">
        <f aca="false">'elev  az'!$I$128</f>
        <v>40.6580539782443</v>
      </c>
      <c r="K128" s="21" t="n">
        <f aca="false">'elev  az'!$J$128</f>
        <v>244.783175249555</v>
      </c>
    </row>
    <row r="129" customFormat="false" ht="12.8" hidden="false" customHeight="false" outlineLevel="0" collapsed="false">
      <c r="J129" s="21" t="n">
        <f aca="false">'elev  az'!$I$129</f>
        <v>40.8652487752358</v>
      </c>
      <c r="K129" s="21" t="n">
        <f aca="false">'elev  az'!$J$129</f>
        <v>245.015859610542</v>
      </c>
    </row>
    <row r="130" customFormat="false" ht="12.8" hidden="false" customHeight="false" outlineLevel="0" collapsed="false">
      <c r="J130" s="21" t="n">
        <f aca="false">'elev  az'!$I$130</f>
        <v>41.0696004833785</v>
      </c>
      <c r="K130" s="21" t="n">
        <f aca="false">'elev  az'!$J$130</f>
        <v>245.243699502279</v>
      </c>
    </row>
    <row r="131" customFormat="false" ht="12.8" hidden="false" customHeight="false" outlineLevel="0" collapsed="false">
      <c r="J131" s="21" t="n">
        <f aca="false">'elev  az'!$I$131</f>
        <v>41.27107207626</v>
      </c>
      <c r="K131" s="21" t="n">
        <f aca="false">'elev  az'!$J$131</f>
        <v>245.466564115123</v>
      </c>
    </row>
    <row r="132" customFormat="false" ht="12.8" hidden="false" customHeight="false" outlineLevel="0" collapsed="false">
      <c r="J132" s="21" t="n">
        <f aca="false">'elev  az'!$I$132</f>
        <v>41.4696256400121</v>
      </c>
      <c r="K132" s="21" t="n">
        <f aca="false">'elev  az'!$J$132</f>
        <v>245.684324875864</v>
      </c>
    </row>
    <row r="133" customFormat="false" ht="12.8" hidden="false" customHeight="false" outlineLevel="0" collapsed="false">
      <c r="J133" s="21" t="n">
        <f aca="false">'elev  az'!$I$133</f>
        <v>41.6652223361459</v>
      </c>
      <c r="K133" s="21" t="n">
        <f aca="false">'elev  az'!$J$133</f>
        <v>245.896855594047</v>
      </c>
    </row>
    <row r="134" customFormat="false" ht="12.8" hidden="false" customHeight="false" outlineLevel="0" collapsed="false">
      <c r="J134" s="21" t="n">
        <f aca="false">'elev  az'!$I$134</f>
        <v>41.8578223668188</v>
      </c>
      <c r="K134" s="21" t="n">
        <f aca="false">'elev  az'!$J$134</f>
        <v>246.104032611293</v>
      </c>
    </row>
    <row r="135" customFormat="false" ht="12.8" hidden="false" customHeight="false" outlineLevel="0" collapsed="false">
      <c r="J135" s="21" t="n">
        <f aca="false">'elev  az'!$I$135</f>
        <v>42.0473849427661</v>
      </c>
      <c r="K135" s="21" t="n">
        <f aca="false">'elev  az'!$J$135</f>
        <v>246.305734953481</v>
      </c>
    </row>
    <row r="136" customFormat="false" ht="12.8" hidden="false" customHeight="false" outlineLevel="0" collapsed="false">
      <c r="J136" s="21" t="n">
        <f aca="false">'elev  az'!$I$136</f>
        <v>42.2338682540218</v>
      </c>
      <c r="K136" s="21" t="n">
        <f aca="false">'elev  az'!$J$136</f>
        <v>246.501844485696</v>
      </c>
    </row>
    <row r="137" customFormat="false" ht="12.8" hidden="false" customHeight="false" outlineLevel="0" collapsed="false">
      <c r="J137" s="21" t="n">
        <f aca="false">'elev  az'!$I$137</f>
        <v>42.4172294435786</v>
      </c>
      <c r="K137" s="21" t="n">
        <f aca="false">'elev  az'!$J$137</f>
        <v>246.692246069834</v>
      </c>
    </row>
    <row r="138" customFormat="false" ht="12.8" hidden="false" customHeight="false" outlineLevel="0" collapsed="false">
      <c r="J138" s="21" t="n">
        <f aca="false">'elev  az'!$I$138</f>
        <v>42.5974245841957</v>
      </c>
      <c r="K138" s="21" t="n">
        <f aca="false">'elev  az'!$J$138</f>
        <v>246.876827724662</v>
      </c>
    </row>
    <row r="139" customFormat="false" ht="12.8" hidden="false" customHeight="false" outlineLevel="0" collapsed="false">
      <c r="J139" s="21" t="n">
        <f aca="false">'elev  az'!$I$139</f>
        <v>42.7744086584692</v>
      </c>
      <c r="K139" s="21" t="n">
        <f aca="false">'elev  az'!$J$139</f>
        <v>247.055480788199</v>
      </c>
    </row>
    <row r="140" customFormat="false" ht="12.8" hidden="false" customHeight="false" outlineLevel="0" collapsed="false">
      <c r="J140" s="21" t="n">
        <f aca="false">'elev  az'!$I$140</f>
        <v>42.9481355423381</v>
      </c>
      <c r="K140" s="21" t="n">
        <f aca="false">'elev  az'!$J$140</f>
        <v>247.228100082201</v>
      </c>
    </row>
    <row r="141" customFormat="false" ht="12.8" hidden="false" customHeight="false" outlineLevel="0" collapsed="false">
      <c r="J141" s="21" t="n">
        <f aca="false">'elev  az'!$I$141</f>
        <v>43.1185579922108</v>
      </c>
      <c r="K141" s="21" t="n">
        <f aca="false">'elev  az'!$J$141</f>
        <v>247.394584078476</v>
      </c>
    </row>
    <row r="142" customFormat="false" ht="12.8" hidden="false" customHeight="false" outlineLevel="0" collapsed="false">
      <c r="J142" s="21" t="n">
        <f aca="false">'elev  az'!$I$142</f>
        <v>43.2856276358196</v>
      </c>
      <c r="K142" s="21" t="n">
        <f aca="false">'elev  az'!$J$142</f>
        <v>247.554835066827</v>
      </c>
    </row>
    <row r="143" customFormat="false" ht="12.8" hidden="false" customHeight="false" outlineLevel="0" collapsed="false">
      <c r="J143" s="21" t="n">
        <f aca="false">'elev  az'!$I$143</f>
        <v>43.4492949670037</v>
      </c>
      <c r="K143" s="21" t="n">
        <f aca="false">'elev  az'!$J$143</f>
        <v>247.708759324271</v>
      </c>
    </row>
    <row r="144" customFormat="false" ht="12.8" hidden="false" customHeight="false" outlineLevel="0" collapsed="false">
      <c r="J144" s="21" t="n">
        <f aca="false">'elev  az'!$I$144</f>
        <v>43.6095093445256</v>
      </c>
      <c r="K144" s="21" t="n">
        <f aca="false">'elev  az'!$J$144</f>
        <v>247.856267285237</v>
      </c>
    </row>
    <row r="145" customFormat="false" ht="12.8" hidden="false" customHeight="false" outlineLevel="0" collapsed="false">
      <c r="J145" s="21" t="n">
        <f aca="false">'elev  az'!$I$145</f>
        <v>43.7662189950919</v>
      </c>
      <c r="K145" s="21" t="n">
        <f aca="false">'elev  az'!$J$145</f>
        <v>247.997273712371</v>
      </c>
    </row>
    <row r="146" customFormat="false" ht="12.8" hidden="false" customHeight="false" outlineLevel="0" collapsed="false">
      <c r="J146" s="21" t="n">
        <f aca="false">'elev  az'!$I$146</f>
        <v>43.919371020446</v>
      </c>
      <c r="K146" s="21" t="n">
        <f aca="false">'elev  az'!$J$146</f>
        <v>248.131697867977</v>
      </c>
    </row>
    <row r="147" customFormat="false" ht="12.8" hidden="false" customHeight="false" outlineLevel="0" collapsed="false">
      <c r="J147" s="21" t="n">
        <f aca="false">'elev  az'!$I$147</f>
        <v>44.0689114105495</v>
      </c>
      <c r="K147" s="21" t="n">
        <f aca="false">'elev  az'!$J$147</f>
        <v>248.259463682494</v>
      </c>
    </row>
    <row r="148" customFormat="false" ht="12.8" hidden="false" customHeight="false" outlineLevel="0" collapsed="false">
      <c r="J148" s="21" t="n">
        <f aca="false">'elev  az'!$I$148</f>
        <v>44.2147850572374</v>
      </c>
      <c r="K148" s="21" t="n">
        <f aca="false">'elev  az'!$J$148</f>
        <v>248.38049992916</v>
      </c>
    </row>
    <row r="149" customFormat="false" ht="12.8" hidden="false" customHeight="false" outlineLevel="0" collapsed="false">
      <c r="J149" s="21" t="n">
        <f aca="false">'elev  az'!$I$149</f>
        <v>44.3569357780841</v>
      </c>
      <c r="K149" s="21" t="n">
        <f aca="false">'elev  az'!$J$149</f>
        <v>248.494740388225</v>
      </c>
    </row>
    <row r="150" customFormat="false" ht="12.8" hidden="false" customHeight="false" outlineLevel="0" collapsed="false">
      <c r="J150" s="21" t="n">
        <f aca="false">'elev  az'!$I$150</f>
        <v>44.4953063409276</v>
      </c>
      <c r="K150" s="21" t="n">
        <f aca="false">'elev  az'!$J$150</f>
        <v>248.602124016329</v>
      </c>
    </row>
    <row r="151" customFormat="false" ht="12.8" hidden="false" customHeight="false" outlineLevel="0" collapsed="false">
      <c r="J151" s="21" t="n">
        <f aca="false">'elev  az'!$I$151</f>
        <v>44.6298384946859</v>
      </c>
      <c r="K151" s="21" t="n">
        <f aca="false">'elev  az'!$J$151</f>
        <v>248.702595111193</v>
      </c>
    </row>
    <row r="152" customFormat="false" ht="12.8" hidden="false" customHeight="false" outlineLevel="0" collapsed="false">
      <c r="J152" s="21" t="n">
        <f aca="false">'elev  az'!$I$152</f>
        <v>44.7604730065299</v>
      </c>
      <c r="K152" s="21" t="n">
        <f aca="false">'elev  az'!$J$152</f>
        <v>248.796103471029</v>
      </c>
    </row>
    <row r="153" customFormat="false" ht="12.8" hidden="false" customHeight="false" outlineLevel="0" collapsed="false">
      <c r="J153" s="21" t="n">
        <f aca="false">'elev  az'!$I$153</f>
        <v>44.8871496999339</v>
      </c>
      <c r="K153" s="21" t="n">
        <f aca="false">'elev  az'!$J$153</f>
        <v>248.88260455724</v>
      </c>
    </row>
    <row r="154" customFormat="false" ht="12.8" hidden="false" customHeight="false" outlineLevel="0" collapsed="false">
      <c r="J154" s="21" t="n">
        <f aca="false">'elev  az'!$I$154</f>
        <v>45.0098075034014</v>
      </c>
      <c r="K154" s="21" t="n">
        <f aca="false">'elev  az'!$J$154</f>
        <v>248.962059643507</v>
      </c>
    </row>
    <row r="155" customFormat="false" ht="12.8" hidden="false" customHeight="false" outlineLevel="0" collapsed="false">
      <c r="J155" s="21" t="n">
        <f aca="false">'elev  az'!$I$155</f>
        <v>45.1283844998741</v>
      </c>
      <c r="K155" s="21" t="n">
        <f aca="false">'elev  az'!$J$155</f>
        <v>249.034435967214</v>
      </c>
    </row>
    <row r="156" customFormat="false" ht="12.8" hidden="false" customHeight="false" outlineLevel="0" collapsed="false">
      <c r="J156" s="21" t="n">
        <f aca="false">'elev  az'!$I$156</f>
        <v>45.2428179843588</v>
      </c>
      <c r="K156" s="21" t="n">
        <f aca="false">'elev  az'!$J$156</f>
        <v>249.099706869948</v>
      </c>
    </row>
    <row r="157" customFormat="false" ht="12.8" hidden="false" customHeight="false" outlineLevel="0" collapsed="false">
      <c r="J157" s="21" t="n">
        <f aca="false">'elev  az'!$I$157</f>
        <v>45.3530445239425</v>
      </c>
      <c r="K157" s="21" t="n">
        <f aca="false">'elev  az'!$J$157</f>
        <v>249.157851935996</v>
      </c>
    </row>
    <row r="158" customFormat="false" ht="12.8" hidden="false" customHeight="false" outlineLevel="0" collapsed="false">
      <c r="J158" s="21" t="n">
        <f aca="false">'elev  az'!$I$158</f>
        <v>45.4590000243474</v>
      </c>
      <c r="K158" s="21" t="n">
        <f aca="false">'elev  az'!$J$158</f>
        <v>249.208857121088</v>
      </c>
    </row>
    <row r="159" customFormat="false" ht="12.8" hidden="false" customHeight="false" outlineLevel="0" collapsed="false">
      <c r="J159" s="21" t="n">
        <f aca="false">'elev  az'!$I$159</f>
        <v>45.560619802997</v>
      </c>
      <c r="K159" s="21" t="n">
        <f aca="false">'elev  az'!$J$159</f>
        <v>249.252714870543</v>
      </c>
    </row>
    <row r="160" customFormat="false" ht="12.8" hidden="false" customHeight="false" outlineLevel="0" collapsed="false">
      <c r="J160" s="21" t="n">
        <f aca="false">'elev  az'!$I$160</f>
        <v>45.6578386643618</v>
      </c>
      <c r="K160" s="21" t="n">
        <f aca="false">'elev  az'!$J$160</f>
        <v>249.289424232906</v>
      </c>
    </row>
    <row r="161" customFormat="false" ht="12.8" hidden="false" customHeight="false" outlineLevel="0" collapsed="false">
      <c r="J161" s="21" t="n">
        <f aca="false">'elev  az'!$I$161</f>
        <v>45.7505909830614</v>
      </c>
      <c r="K161" s="21" t="n">
        <f aca="false">'elev  az'!$J$161</f>
        <v>249.318990958971</v>
      </c>
    </row>
    <row r="162" customFormat="false" ht="12.8" hidden="false" customHeight="false" outlineLevel="0" collapsed="false">
      <c r="J162" s="21" t="n">
        <f aca="false">'elev  az'!$I$162</f>
        <v>45.8388107890722</v>
      </c>
      <c r="K162" s="21" t="n">
        <f aca="false">'elev  az'!$J$162</f>
        <v>249.341427594558</v>
      </c>
    </row>
    <row r="163" customFormat="false" ht="12.8" hidden="false" customHeight="false" outlineLevel="0" collapsed="false">
      <c r="J163" s="21" t="n">
        <f aca="false">'elev  az'!$I$163</f>
        <v>45.9224318590861</v>
      </c>
      <c r="K163" s="21" t="n">
        <f aca="false">'elev  az'!$J$163</f>
        <v>249.356753559228</v>
      </c>
    </row>
    <row r="164" customFormat="false" ht="12.8" hidden="false" customHeight="false" outlineLevel="0" collapsed="false">
      <c r="J164" s="21" t="n">
        <f aca="false">'elev  az'!$I$164</f>
        <v>46.0013878135887</v>
      </c>
      <c r="K164" s="21" t="n">
        <f aca="false">'elev  az'!$J$164</f>
        <v>249.364995210542</v>
      </c>
    </row>
    <row r="165" customFormat="false" ht="12.8" hidden="false" customHeight="false" outlineLevel="0" collapsed="false">
      <c r="J165" s="21" t="n">
        <f aca="false">'elev  az'!$I$165</f>
        <v>46.0756122172679</v>
      </c>
      <c r="K165" s="21" t="n">
        <f aca="false">'elev  az'!$J$165</f>
        <v>249.366185896695</v>
      </c>
    </row>
    <row r="166" customFormat="false" ht="12.8" hidden="false" customHeight="false" outlineLevel="0" collapsed="false">
      <c r="J166" s="21" t="n">
        <f aca="false">'elev  az'!$I$166</f>
        <v>46.1450386822554</v>
      </c>
      <c r="K166" s="21" t="n">
        <f aca="false">'elev  az'!$J$166</f>
        <v>249.360365997205</v>
      </c>
    </row>
    <row r="167" customFormat="false" ht="12.8" hidden="false" customHeight="false" outlineLevel="0" collapsed="false">
      <c r="J167" s="21" t="n">
        <f aca="false">'elev  az'!$I$167</f>
        <v>46.2096009781798</v>
      </c>
      <c r="K167" s="21" t="n">
        <f aca="false">'elev  az'!$J$167</f>
        <v>249.347582943831</v>
      </c>
    </row>
    <row r="168" customFormat="false" ht="12.8" hidden="false" customHeight="false" outlineLevel="0" collapsed="false">
      <c r="J168" s="21" t="n">
        <f aca="false">'elev  az'!$I$168</f>
        <v>46.269233142915</v>
      </c>
      <c r="K168" s="21" t="n">
        <f aca="false">'elev  az'!$J$168</f>
        <v>249.327891230755</v>
      </c>
    </row>
    <row r="169" customFormat="false" ht="12.8" hidden="false" customHeight="false" outlineLevel="0" collapsed="false">
      <c r="J169" s="21" t="n">
        <f aca="false">'elev  az'!$I$169</f>
        <v>46.3238696012888</v>
      </c>
      <c r="K169" s="21" t="n">
        <f aca="false">'elev  az'!$J$169</f>
        <v>249.301352400712</v>
      </c>
    </row>
    <row r="170" customFormat="false" ht="12.8" hidden="false" customHeight="false" outlineLevel="0" collapsed="false">
      <c r="J170" s="21" t="n">
        <f aca="false">'elev  az'!$I$170</f>
        <v>46.3734452814035</v>
      </c>
      <c r="K170" s="21" t="n">
        <f aca="false">'elev  az'!$J$170</f>
        <v>249.268035023175</v>
      </c>
    </row>
    <row r="171" customFormat="false" ht="12.8" hidden="false" customHeight="false" outlineLevel="0" collapsed="false">
      <c r="J171" s="21" t="n">
        <f aca="false">'elev  az'!$I$171</f>
        <v>46.4178957380086</v>
      </c>
      <c r="K171" s="21" t="n">
        <f aca="false">'elev  az'!$J$171</f>
        <v>249.228014647694</v>
      </c>
    </row>
    <row r="172" customFormat="false" ht="12.8" hidden="false" customHeight="false" outlineLevel="0" collapsed="false">
      <c r="J172" s="21" t="n">
        <f aca="false">'elev  az'!$I$172</f>
        <v>46.457157276734</v>
      </c>
      <c r="K172" s="21" t="n">
        <f aca="false">'elev  az'!$J$172</f>
        <v>249.181373741601</v>
      </c>
    </row>
    <row r="173" customFormat="false" ht="12.8" hidden="false" customHeight="false" outlineLevel="0" collapsed="false">
      <c r="J173" s="21" t="n">
        <f aca="false">'elev  az'!$I$173</f>
        <v>46.4911670807636</v>
      </c>
      <c r="K173" s="21" t="n">
        <f aca="false">'elev  az'!$J$173</f>
        <v>249.128201608391</v>
      </c>
    </row>
    <row r="174" customFormat="false" ht="12.8" hidden="false" customHeight="false" outlineLevel="0" collapsed="false">
      <c r="J174" s="21" t="n">
        <f aca="false">'elev  az'!$I$174</f>
        <v>46.5198633392624</v>
      </c>
      <c r="K174" s="21" t="n">
        <f aca="false">'elev  az'!$J$174</f>
        <v>249.068594286871</v>
      </c>
    </row>
    <row r="175" customFormat="false" ht="12.8" hidden="false" customHeight="false" outlineLevel="0" collapsed="false">
      <c r="J175" s="21" t="n">
        <f aca="false">'elev  az'!$I$175</f>
        <v>46.543185377194</v>
      </c>
      <c r="K175" s="21" t="n">
        <f aca="false">'elev  az'!$J$175</f>
        <v>249.002654430757</v>
      </c>
    </row>
    <row r="176" customFormat="false" ht="12.8" hidden="false" customHeight="false" outlineLevel="0" collapsed="false">
      <c r="J176" s="21" t="n">
        <f aca="false">'elev  az'!$I$176</f>
        <v>46.5610737857764</v>
      </c>
      <c r="K176" s="21" t="n">
        <f aca="false">'elev  az'!$J$176</f>
        <v>248.930491169079</v>
      </c>
    </row>
    <row r="177" customFormat="false" ht="12.8" hidden="false" customHeight="false" outlineLevel="0" collapsed="false">
      <c r="J177" s="21" t="n">
        <f aca="false">'elev  az'!$I$177</f>
        <v>46.5734705551221</v>
      </c>
      <c r="K177" s="21" t="n">
        <f aca="false">'elev  az'!$J$177</f>
        <v>248.85221994397</v>
      </c>
    </row>
    <row r="178" customFormat="false" ht="12.8" hidden="false" customHeight="false" outlineLevel="0" collapsed="false">
      <c r="J178" s="21" t="n">
        <f aca="false">'elev  az'!$I$178</f>
        <v>46.5803192027451</v>
      </c>
      <c r="K178" s="21" t="n">
        <f aca="false">'elev  az'!$J$178</f>
        <v>248.767962335782</v>
      </c>
    </row>
    <row r="179" customFormat="false" ht="12.8" hidden="false" customHeight="false" outlineLevel="0" collapsed="false">
      <c r="J179" s="21" t="n">
        <f aca="false">'elev  az'!$I$179</f>
        <v>46.5815649072223</v>
      </c>
      <c r="K179" s="21" t="n">
        <f aca="false">'elev  az'!$J$179</f>
        <v>248.677845859254</v>
      </c>
    </row>
    <row r="180" customFormat="false" ht="12.8" hidden="false" customHeight="false" outlineLevel="0" collapsed="false">
      <c r="J180" s="21" t="n">
        <f aca="false">'elev  az'!$I$180</f>
        <v>46.5771546365147</v>
      </c>
      <c r="K180" s="21" t="n">
        <f aca="false">'elev  az'!$J$180</f>
        <v>248.582003747903</v>
      </c>
    </row>
    <row r="181" customFormat="false" ht="12.8" hidden="false" customHeight="false" outlineLevel="0" collapsed="false">
      <c r="J181" s="21" t="n">
        <f aca="false">'elev  az'!$I$181</f>
        <v>46.5670372779989</v>
      </c>
      <c r="K181" s="21" t="n">
        <f aca="false">'elev  az'!$J$181</f>
        <v>248.480574714358</v>
      </c>
    </row>
    <row r="182" customFormat="false" ht="12.8" hidden="false" customHeight="false" outlineLevel="0" collapsed="false">
      <c r="J182" s="21" t="n">
        <f aca="false">'elev  az'!$I$182</f>
        <v>46.5511637638585</v>
      </c>
      <c r="K182" s="21" t="n">
        <f aca="false">'elev  az'!$J$182</f>
        <v>248.373702697096</v>
      </c>
    </row>
    <row r="183" customFormat="false" ht="12.8" hidden="false" customHeight="false" outlineLevel="0" collapsed="false">
      <c r="J183" s="21" t="n">
        <f aca="false">'elev  az'!$I$183</f>
        <v>46.5294871955788</v>
      </c>
      <c r="K183" s="21" t="n">
        <f aca="false">'elev  az'!$J$183</f>
        <v>248.261536587116</v>
      </c>
    </row>
    <row r="184" customFormat="false" ht="12.8" hidden="false" customHeight="false" outlineLevel="0" collapsed="false">
      <c r="J184" s="21" t="n">
        <f aca="false">'elev  az'!$I$184</f>
        <v>46.5019629667576</v>
      </c>
      <c r="K184" s="21" t="n">
        <f aca="false">'elev  az'!$J$184</f>
        <v>248.144229935833</v>
      </c>
    </row>
    <row r="185" customFormat="false" ht="12.8" hidden="false" customHeight="false" outlineLevel="0" collapsed="false">
      <c r="J185" s="21" t="n">
        <f aca="false">'elev  az'!$I$185</f>
        <v>46.4685488815596</v>
      </c>
      <c r="K185" s="21" t="n">
        <f aca="false">'elev  az'!$J$185</f>
        <v>248.021940648862</v>
      </c>
    </row>
    <row r="186" customFormat="false" ht="12.8" hidden="false" customHeight="false" outlineLevel="0" collapsed="false">
      <c r="J186" s="21" t="n">
        <f aca="false">'elev  az'!$I$186</f>
        <v>46.4292052680816</v>
      </c>
      <c r="K186" s="21" t="n">
        <f aca="false">'elev  az'!$J$186</f>
        <v>247.894830667222</v>
      </c>
    </row>
    <row r="187" customFormat="false" ht="12.8" hidden="false" customHeight="false" outlineLevel="0" collapsed="false">
      <c r="J187" s="21" t="n">
        <f aca="false">'elev  az'!$I$187</f>
        <v>46.3838950903643</v>
      </c>
      <c r="K187" s="21" t="n">
        <f aca="false">'elev  az'!$J$187</f>
        <v>247.763065629966</v>
      </c>
    </row>
    <row r="188" customFormat="false" ht="12.8" hidden="false" customHeight="false" outlineLevel="0" collapsed="false">
      <c r="J188" s="21" t="n">
        <f aca="false">'elev  az'!$I$188</f>
        <v>46.3325840528003</v>
      </c>
      <c r="K188" s="21" t="n">
        <f aca="false">'elev  az'!$J$188</f>
        <v>247.626814529432</v>
      </c>
    </row>
    <row r="189" customFormat="false" ht="12.8" hidden="false" customHeight="false" outlineLevel="0" collapsed="false">
      <c r="J189" s="21" t="n">
        <f aca="false">'elev  az'!$I$189</f>
        <v>46.275240704008</v>
      </c>
      <c r="K189" s="21" t="n">
        <f aca="false">'elev  az'!$J$189</f>
        <v>247.486249347682</v>
      </c>
    </row>
    <row r="190" customFormat="false" ht="12.8" hidden="false" customHeight="false" outlineLevel="0" collapsed="false">
      <c r="J190" s="21" t="n">
        <f aca="false">'elev  az'!$I$190</f>
        <v>46.2118365298501</v>
      </c>
      <c r="K190" s="21" t="n">
        <f aca="false">'elev  az'!$J$190</f>
        <v>247.341544692597</v>
      </c>
    </row>
    <row r="191" customFormat="false" ht="12.8" hidden="false" customHeight="false" outlineLevel="0" collapsed="false">
      <c r="J191" s="21" t="n">
        <f aca="false">'elev  az'!$I$191</f>
        <v>46.1423460446412</v>
      </c>
      <c r="K191" s="21" t="n">
        <f aca="false">'elev  az'!$J$191</f>
        <v>247.19287741905</v>
      </c>
    </row>
    <row r="192" customFormat="false" ht="12.8" hidden="false" customHeight="false" outlineLevel="0" collapsed="false">
      <c r="J192" s="21" t="n">
        <f aca="false">'elev  az'!$I$192</f>
        <v>46.0667468763573</v>
      </c>
      <c r="K192" s="21" t="n">
        <f aca="false">'elev  az'!$J$192</f>
        <v>247.040426243312</v>
      </c>
    </row>
    <row r="193" customFormat="false" ht="12.8" hidden="false" customHeight="false" outlineLevel="0" collapsed="false">
      <c r="J193" s="21" t="n">
        <f aca="false">'elev  az'!$I$193</f>
        <v>45.9850198416937</v>
      </c>
      <c r="K193" s="21" t="n">
        <f aca="false">'elev  az'!$J$193</f>
        <v>246.88437135906</v>
      </c>
    </row>
    <row r="194" customFormat="false" ht="12.8" hidden="false" customHeight="false" outlineLevel="0" collapsed="false">
      <c r="J194" s="21" t="n">
        <f aca="false">'elev  az'!$I$194</f>
        <v>45.8971490200941</v>
      </c>
      <c r="K194" s="21" t="n">
        <f aca="false">'elev  az'!$J$194</f>
        <v>246.724894040417</v>
      </c>
    </row>
    <row r="195" customFormat="false" ht="12.8" hidden="false" customHeight="false" outlineLevel="0" collapsed="false">
      <c r="J195" s="21" t="n">
        <f aca="false">'elev  az'!$I$195</f>
        <v>45.8031218166103</v>
      </c>
      <c r="K195" s="21" t="n">
        <f aca="false">'elev  az'!$J$195</f>
        <v>246.562176250897</v>
      </c>
    </row>
    <row r="196" customFormat="false" ht="12.8" hidden="false" customHeight="false" outlineLevel="0" collapsed="false">
      <c r="J196" s="21" t="n">
        <f aca="false">'elev  az'!$I$196</f>
        <v>45.7029290208442</v>
      </c>
      <c r="K196" s="21" t="n">
        <f aca="false">'elev  az'!$J$196</f>
        <v>246.39640024708</v>
      </c>
    </row>
    <row r="197" customFormat="false" ht="12.8" hidden="false" customHeight="false" outlineLevel="0" collapsed="false">
      <c r="J197" s="21" t="n">
        <f aca="false">'elev  az'!$I$197</f>
        <v>45.596564855769</v>
      </c>
      <c r="K197" s="21" t="n">
        <f aca="false">'elev  az'!$J$197</f>
        <v>246.227748189273</v>
      </c>
    </row>
    <row r="198" customFormat="false" ht="12.8" hidden="false" customHeight="false" outlineLevel="0" collapsed="false">
      <c r="J198" s="21" t="n">
        <f aca="false">'elev  az'!$I$198</f>
        <v>45.4840270223787</v>
      </c>
      <c r="K198" s="21" t="n">
        <f aca="false">'elev  az'!$J$198</f>
        <v>246.0564017503</v>
      </c>
    </row>
    <row r="199" customFormat="false" ht="12.8" hidden="false" customHeight="false" outlineLevel="0" collapsed="false">
      <c r="J199" s="21" t="n">
        <f aca="false">'elev  az'!$I$199</f>
        <v>45.3653167340572</v>
      </c>
      <c r="K199" s="21" t="n">
        <f aca="false">'elev  az'!$J$199</f>
        <v>245.88254173464</v>
      </c>
    </row>
    <row r="200" customFormat="false" ht="12.8" hidden="false" customHeight="false" outlineLevel="0" collapsed="false">
      <c r="J200" s="21" t="n">
        <f aca="false">'elev  az'!$I$200</f>
        <v>45.2404387480304</v>
      </c>
      <c r="K200" s="21" t="n">
        <f aca="false">'elev  az'!$J$200</f>
        <v>245.706347696581</v>
      </c>
    </row>
    <row r="201" customFormat="false" ht="12.8" hidden="false" customHeight="false" outlineLevel="0" collapsed="false">
      <c r="J201" s="21" t="n">
        <f aca="false">'elev  az'!$I$201</f>
        <v>45.1094013840547</v>
      </c>
      <c r="K201" s="21" t="n">
        <f aca="false">'elev  az'!$J$201</f>
        <v>245.527997576302</v>
      </c>
    </row>
    <row r="202" customFormat="false" ht="12.8" hidden="false" customHeight="false" outlineLevel="0" collapsed="false">
      <c r="J202" s="21" t="n">
        <f aca="false">'elev  az'!$I$202</f>
        <v>44.9722165397095</v>
      </c>
      <c r="K202" s="21" t="n">
        <f aca="false">'elev  az'!$J$202</f>
        <v>245.347667338979</v>
      </c>
    </row>
    <row r="203" customFormat="false" ht="12.8" hidden="false" customHeight="false" outlineLevel="0" collapsed="false">
      <c r="J203" s="21" t="n">
        <f aca="false">'elev  az'!$I$203</f>
        <v>44.8288996985251</v>
      </c>
      <c r="K203" s="21" t="n">
        <f aca="false">'elev  az'!$J$203</f>
        <v>245.165530625122</v>
      </c>
    </row>
    <row r="204" customFormat="false" ht="12.8" hidden="false" customHeight="false" outlineLevel="0" collapsed="false">
      <c r="J204" s="21" t="n">
        <f aca="false">'elev  az'!$I$204</f>
        <v>44.6794699272658</v>
      </c>
      <c r="K204" s="21" t="n">
        <f aca="false">'elev  az'!$J$204</f>
        <v>244.981758420231</v>
      </c>
    </row>
    <row r="205" customFormat="false" ht="12.8" hidden="false" customHeight="false" outlineLevel="0" collapsed="false">
      <c r="J205" s="21" t="n">
        <f aca="false">'elev  az'!$I$205</f>
        <v>44.5239498717863</v>
      </c>
      <c r="K205" s="21" t="n">
        <f aca="false">'elev  az'!$J$205</f>
        <v>244.796518728597</v>
      </c>
    </row>
    <row r="206" customFormat="false" ht="12.8" hidden="false" customHeight="false" outlineLevel="0" collapsed="false">
      <c r="J206" s="21" t="n">
        <f aca="false">'elev  az'!$I$206</f>
        <v>44.3623657418335</v>
      </c>
      <c r="K206" s="21" t="n">
        <f aca="false">'elev  az'!$J$206</f>
        <v>244.609976269785</v>
      </c>
    </row>
    <row r="207" customFormat="false" ht="12.8" hidden="false" customHeight="false" outlineLevel="0" collapsed="false">
      <c r="J207" s="21" t="n">
        <f aca="false">'elev  az'!$I$207</f>
        <v>44.194747292369</v>
      </c>
      <c r="K207" s="21" t="n">
        <f aca="false">'elev  az'!$J$207</f>
        <v>244.422292185753</v>
      </c>
    </row>
    <row r="208" customFormat="false" ht="12.8" hidden="false" customHeight="false" outlineLevel="0" collapsed="false">
      <c r="J208" s="21" t="n">
        <f aca="false">'elev  az'!$I$208</f>
        <v>44.0211277959531</v>
      </c>
      <c r="K208" s="21" t="n">
        <f aca="false">'elev  az'!$J$208</f>
        <v>244.233623769651</v>
      </c>
    </row>
    <row r="209" customFormat="false" ht="12.8" hidden="false" customHeight="false" outlineLevel="0" collapsed="false">
      <c r="J209" s="21" t="n">
        <f aca="false">'elev  az'!$I$209</f>
        <v>43.8415440102467</v>
      </c>
      <c r="K209" s="21" t="n">
        <f aca="false">'elev  az'!$J$209</f>
        <v>244.044124210388</v>
      </c>
    </row>
    <row r="210" customFormat="false" ht="12.8" hidden="false" customHeight="false" outlineLevel="0" collapsed="false">
      <c r="J210" s="21" t="n">
        <f aca="false">'elev  az'!$I$210</f>
        <v>43.6560361425442</v>
      </c>
      <c r="K210" s="21" t="n">
        <f aca="false">'elev  az'!$J$210</f>
        <v>243.853942350634</v>
      </c>
    </row>
    <row r="211" customFormat="false" ht="12.8" hidden="false" customHeight="false" outlineLevel="0" collapsed="false">
      <c r="J211" s="21" t="n">
        <f aca="false">'elev  az'!$I$211</f>
        <v>43.4646478038281</v>
      </c>
      <c r="K211" s="21" t="n">
        <f aca="false">'elev  az'!$J$211</f>
        <v>243.663222472832</v>
      </c>
    </row>
    <row r="212" customFormat="false" ht="12.8" hidden="false" customHeight="false" outlineLevel="0" collapsed="false">
      <c r="J212" s="21" t="n">
        <f aca="false">'elev  az'!$I$212</f>
        <v>43.267425961561</v>
      </c>
      <c r="K212" s="21" t="n">
        <f aca="false">'elev  az'!$J$212</f>
        <v>243.472104097722</v>
      </c>
    </row>
    <row r="213" customFormat="false" ht="12.8" hidden="false" customHeight="false" outlineLevel="0" collapsed="false">
      <c r="J213" s="21" t="n">
        <f aca="false">'elev  az'!$I$213</f>
        <v>43.0644208877882</v>
      </c>
      <c r="K213" s="21" t="n">
        <f aca="false">'elev  az'!$J$213</f>
        <v>243.280721802343</v>
      </c>
    </row>
    <row r="214" customFormat="false" ht="12.8" hidden="false" customHeight="false" outlineLevel="0" collapsed="false">
      <c r="J214" s="21" t="n">
        <f aca="false">'elev  az'!$I$214</f>
        <v>42.8556860991528</v>
      </c>
      <c r="K214" s="21" t="n">
        <f aca="false">'elev  az'!$J$214</f>
        <v>243.089205064504</v>
      </c>
    </row>
    <row r="215" customFormat="false" ht="12.8" hidden="false" customHeight="false" outlineLevel="0" collapsed="false">
      <c r="J215" s="21" t="n">
        <f aca="false">'elev  az'!$I$215</f>
        <v>42.6412782982985</v>
      </c>
      <c r="K215" s="21" t="n">
        <f aca="false">'elev  az'!$J$215</f>
        <v>242.89767811727</v>
      </c>
    </row>
    <row r="216" customFormat="false" ht="12.8" hidden="false" customHeight="false" outlineLevel="0" collapsed="false">
      <c r="J216" s="21" t="n">
        <f aca="false">'elev  az'!$I$216</f>
        <v>42.4212573073749</v>
      </c>
      <c r="K216" s="21" t="n">
        <f aca="false">'elev  az'!$J$216</f>
        <v>242.706259830845</v>
      </c>
    </row>
    <row r="217" customFormat="false" ht="12.8" hidden="false" customHeight="false" outlineLevel="0" collapsed="false">
      <c r="J217" s="21" t="n">
        <f aca="false">'elev  az'!$I$217</f>
        <v>42.1956860012443</v>
      </c>
      <c r="K217" s="21" t="n">
        <f aca="false">'elev  az'!$J$217</f>
        <v>242.515063608575</v>
      </c>
    </row>
    <row r="218" customFormat="false" ht="12.8" hidden="false" customHeight="false" outlineLevel="0" collapsed="false">
      <c r="J218" s="21" t="n">
        <f aca="false">'elev  az'!$I$218</f>
        <v>41.9646302351591</v>
      </c>
      <c r="K218" s="21" t="n">
        <f aca="false">'elev  az'!$J$218</f>
        <v>242.324197306929</v>
      </c>
    </row>
    <row r="219" customFormat="false" ht="12.8" hidden="false" customHeight="false" outlineLevel="0" collapsed="false">
      <c r="J219" s="21" t="n">
        <f aca="false">'elev  az'!$I$219</f>
        <v>41.7281587709969</v>
      </c>
      <c r="K219" s="21" t="n">
        <f aca="false">'elev  az'!$J$219</f>
        <v>242.133763172356</v>
      </c>
    </row>
    <row r="220" customFormat="false" ht="12.8" hidden="false" customHeight="false" outlineLevel="0" collapsed="false">
      <c r="J220" s="21" t="n">
        <f aca="false">'elev  az'!$I$220</f>
        <v>41.4863432040062</v>
      </c>
      <c r="K220" s="21" t="n">
        <f aca="false">'elev  az'!$J$220</f>
        <v>241.9438577916</v>
      </c>
    </row>
    <row r="221" customFormat="false" ht="12.8" hidden="false" customHeight="false" outlineLevel="0" collapsed="false">
      <c r="J221" s="21" t="n">
        <f aca="false">'elev  az'!$I$221</f>
        <v>41.2392578827219</v>
      </c>
      <c r="K221" s="21" t="n">
        <f aca="false">'elev  az'!$J$221</f>
        <v>241.754572068973</v>
      </c>
    </row>
    <row r="222" customFormat="false" ht="12.8" hidden="false" customHeight="false" outlineLevel="0" collapsed="false">
      <c r="J222" s="21" t="n">
        <f aca="false">'elev  az'!$I$222</f>
        <v>40.9869798311495</v>
      </c>
      <c r="K222" s="21" t="n">
        <f aca="false">'elev  az'!$J$222</f>
        <v>241.565991214003</v>
      </c>
    </row>
    <row r="223" customFormat="false" ht="12.8" hidden="false" customHeight="false" outlineLevel="0" collapsed="false">
      <c r="J223" s="21" t="n">
        <f aca="false">'elev  az'!$I$223</f>
        <v>40.7295886698331</v>
      </c>
      <c r="K223" s="21" t="n">
        <f aca="false">'elev  az'!$J$223</f>
        <v>241.378194745551</v>
      </c>
    </row>
    <row r="224" customFormat="false" ht="12.8" hidden="false" customHeight="false" outlineLevel="0" collapsed="false">
      <c r="J224" s="21" t="n">
        <f aca="false">'elev  az'!$I$224</f>
        <v>40.4671665324444</v>
      </c>
      <c r="K224" s="21" t="n">
        <f aca="false">'elev  az'!$J$224</f>
        <v>241.191256518402</v>
      </c>
    </row>
    <row r="225" customFormat="false" ht="12.8" hidden="false" customHeight="false" outlineLevel="0" collapsed="false">
      <c r="J225" s="21" t="n">
        <f aca="false">'elev  az'!$I$225</f>
        <v>40.1997979868943</v>
      </c>
      <c r="K225" s="21" t="n">
        <f aca="false">'elev  az'!$J$225</f>
        <v>241.005244755675</v>
      </c>
    </row>
    <row r="226" customFormat="false" ht="12.8" hidden="false" customHeight="false" outlineLevel="0" collapsed="false">
      <c r="J226" s="21" t="n">
        <f aca="false">'elev  az'!$I$226</f>
        <v>39.9275699536176</v>
      </c>
      <c r="K226" s="21" t="n">
        <f aca="false">'elev  az'!$J$226</f>
        <v>240.820222100168</v>
      </c>
    </row>
    <row r="227" customFormat="false" ht="12.8" hidden="false" customHeight="false" outlineLevel="0" collapsed="false">
      <c r="J227" s="21" t="n">
        <f aca="false">'elev  az'!$I$227</f>
        <v>39.6505716229053</v>
      </c>
      <c r="K227" s="21" t="n">
        <f aca="false">'elev  az'!$J$227</f>
        <v>240.636245680916</v>
      </c>
    </row>
    <row r="228" customFormat="false" ht="12.8" hidden="false" customHeight="false" outlineLevel="0" collapsed="false">
      <c r="J228" s="21" t="n">
        <f aca="false">'elev  az'!$I$228</f>
        <v>39.3688943751937</v>
      </c>
      <c r="K228" s="21" t="n">
        <f aca="false">'elev  az'!$J$228</f>
        <v>240.453367187399</v>
      </c>
    </row>
    <row r="229" customFormat="false" ht="12.8" hidden="false" customHeight="false" outlineLevel="0" collapsed="false">
      <c r="J229" s="21" t="n">
        <f aca="false">'elev  az'!$I$229</f>
        <v>39.0826316990758</v>
      </c>
      <c r="K229" s="21" t="n">
        <f aca="false">'elev  az'!$J$229</f>
        <v>240.271632960551</v>
      </c>
    </row>
    <row r="230" customFormat="false" ht="12.8" hidden="false" customHeight="false" outlineLevel="0" collapsed="false">
      <c r="J230" s="21" t="n">
        <f aca="false">'elev  az'!$I$230</f>
        <v>38.791879114286</v>
      </c>
      <c r="K230" s="21" t="n">
        <f aca="false">'elev  az'!$J$230</f>
        <v>240.091084086802</v>
      </c>
    </row>
    <row r="231" customFormat="false" ht="12.8" hidden="false" customHeight="false" outlineLevel="0" collapsed="false">
      <c r="J231" s="21" t="n">
        <f aca="false">'elev  az'!$I$231</f>
        <v>38.4967340904942</v>
      </c>
      <c r="K231" s="21" t="n">
        <f aca="false">'elev  az'!$J$231</f>
        <v>239.911756511475</v>
      </c>
    </row>
    <row r="232" customFormat="false" ht="12.8" hidden="false" customHeight="false" outlineLevel="0" collapsed="false">
      <c r="J232" s="21" t="n">
        <f aca="false">'elev  az'!$I$232</f>
        <v>38.1972959709522</v>
      </c>
      <c r="K232" s="21" t="n">
        <f aca="false">'elev  az'!$J$232</f>
        <v>239.733681154391</v>
      </c>
    </row>
    <row r="233" customFormat="false" ht="12.8" hidden="false" customHeight="false" outlineLevel="0" collapsed="false">
      <c r="J233" s="21" t="n">
        <f aca="false">'elev  az'!$I$233</f>
        <v>37.8936658974962</v>
      </c>
      <c r="K233" s="21" t="n">
        <f aca="false">'elev  az'!$J$233</f>
        <v>239.556884033556</v>
      </c>
    </row>
    <row r="234" customFormat="false" ht="12.8" hidden="false" customHeight="false" outlineLevel="0" collapsed="false">
      <c r="J234" s="21" t="n">
        <f aca="false">'elev  az'!$I$234</f>
        <v>37.5859467334542</v>
      </c>
      <c r="K234" s="21" t="n">
        <f aca="false">'elev  az'!$J$234</f>
        <v>239.381386402719</v>
      </c>
    </row>
    <row r="235" customFormat="false" ht="12.8" hidden="false" customHeight="false" outlineLevel="0" collapsed="false">
      <c r="J235" s="21" t="n">
        <f aca="false">'elev  az'!$I$235</f>
        <v>37.2742429931213</v>
      </c>
      <c r="K235" s="21" t="n">
        <f aca="false">'elev  az'!$J$235</f>
        <v>239.207204886258</v>
      </c>
    </row>
    <row r="236" customFormat="false" ht="12.8" hidden="false" customHeight="false" outlineLevel="0" collapsed="false">
      <c r="J236" s="21" t="n">
        <f aca="false">'elev  az'!$I$236</f>
        <v>36.9586607704039</v>
      </c>
      <c r="K236" s="21" t="n">
        <f aca="false">'elev  az'!$J$236</f>
        <v>239.034351624462</v>
      </c>
    </row>
    <row r="237" customFormat="false" ht="12.8" hidden="false" customHeight="false" outlineLevel="0" collapsed="false">
      <c r="J237" s="21" t="n">
        <f aca="false">'elev  az'!$I$237</f>
        <v>36.6393076683127</v>
      </c>
      <c r="K237" s="21" t="n">
        <f aca="false">'elev  az'!$J$237</f>
        <v>238.862834425498</v>
      </c>
    </row>
    <row r="238" customFormat="false" ht="12.8" hidden="false" customHeight="false" outlineLevel="0" collapsed="false">
      <c r="J238" s="21" t="n">
        <f aca="false">'elev  az'!$I$238</f>
        <v>36.3162927327108</v>
      </c>
      <c r="K238" s="21" t="n">
        <f aca="false">'elev  az'!$J$238</f>
        <v>238.692656917222</v>
      </c>
    </row>
    <row r="239" customFormat="false" ht="12.8" hidden="false" customHeight="false" outlineLevel="0" collapsed="false">
      <c r="J239" s="21" t="n">
        <f aca="false">'elev  az'!$I$239</f>
        <v>35.9897263867825</v>
      </c>
      <c r="K239" s="21" t="n">
        <f aca="false">'elev  az'!$J$239</f>
        <v>238.523818704761</v>
      </c>
    </row>
    <row r="240" customFormat="false" ht="12.8" hidden="false" customHeight="false" outlineLevel="0" collapsed="false">
      <c r="J240" s="21" t="n">
        <f aca="false">'elev  az'!$I$240</f>
        <v>35.6597203678192</v>
      </c>
      <c r="K240" s="21" t="n">
        <f aca="false">'elev  az'!$J$240</f>
        <v>238.356315530349</v>
      </c>
    </row>
    <row r="241" customFormat="false" ht="12.8" hidden="false" customHeight="false" outlineLevel="0" collapsed="false">
      <c r="J241" s="21" t="n">
        <f aca="false">'elev  az'!$I$241</f>
        <v>35.3263876658386</v>
      </c>
      <c r="K241" s="21" t="n">
        <f aca="false">'elev  az'!$J$241</f>
        <v>238.190139435758</v>
      </c>
    </row>
    <row r="242" customFormat="false" ht="12.8" hidden="false" customHeight="false" outlineLevel="0" collapsed="false">
      <c r="J242" s="21" t="n">
        <f aca="false">'elev  az'!$I$242</f>
        <v>34.9898424655931</v>
      </c>
      <c r="K242" s="21" t="n">
        <f aca="false">'elev  az'!$J$242</f>
        <v>238.02527892388</v>
      </c>
    </row>
    <row r="243" customFormat="false" ht="12.8" hidden="false" customHeight="false" outlineLevel="0" collapsed="false">
      <c r="J243" s="21" t="n">
        <f aca="false">'elev  az'!$I$243</f>
        <v>34.6502000883982</v>
      </c>
      <c r="K243" s="21" t="n">
        <f aca="false">'elev  az'!$J$243</f>
        <v>237.861719125565</v>
      </c>
    </row>
    <row r="244" customFormat="false" ht="12.8" hidden="false" customHeight="false" outlineLevel="0" collapsed="false">
      <c r="J244" s="21" t="n">
        <f aca="false">'elev  az'!$I$244</f>
        <v>34.3075769371042</v>
      </c>
      <c r="K244" s="21" t="n">
        <f aca="false">'elev  az'!$J$244</f>
        <v>237.699441965013</v>
      </c>
    </row>
    <row r="245" customFormat="false" ht="12.8" hidden="false" customHeight="false" outlineLevel="0" collapsed="false">
      <c r="J245" s="21" t="n">
        <f aca="false">'elev  az'!$I$245</f>
        <v>33.9620904456944</v>
      </c>
      <c r="K245" s="21" t="n">
        <f aca="false">'elev  az'!$J$245</f>
        <v>237.538426320512</v>
      </c>
    </row>
    <row r="246" customFormat="false" ht="12.8" hidden="false" customHeight="false" outlineLevel="0" collapsed="false">
      <c r="J246" s="21" t="n">
        <f aca="false">'elev  az'!$I$246</f>
        <v>33.6138590261325</v>
      </c>
      <c r="K246" s="21" t="n">
        <f aca="false">'elev  az'!$J$246</f>
        <v>237.378648193673</v>
      </c>
    </row>
    <row r="247" customFormat="false" ht="12.8" hidden="false" customHeight="false" outlineLevel="0" collapsed="false">
      <c r="J247" s="21" t="n">
        <f aca="false">'elev  az'!$I$247</f>
        <v>33.2630020207977</v>
      </c>
      <c r="K247" s="21" t="n">
        <f aca="false">'elev  az'!$J$247</f>
        <v>237.220080871286</v>
      </c>
    </row>
    <row r="248" customFormat="false" ht="12.8" hidden="false" customHeight="false" outlineLevel="0" collapsed="false">
      <c r="J248" s="21" t="n">
        <f aca="false">'elev  az'!$I$248</f>
        <v>32.9096396568925</v>
      </c>
      <c r="K248" s="21" t="n">
        <f aca="false">'elev  az'!$J$248</f>
        <v>237.062695086058</v>
      </c>
    </row>
    <row r="249" customFormat="false" ht="12.8" hidden="false" customHeight="false" outlineLevel="0" collapsed="false">
      <c r="J249" s="21" t="n">
        <f aca="false">'elev  az'!$I$249</f>
        <v>32.5538929992571</v>
      </c>
      <c r="K249" s="21" t="n">
        <f aca="false">'elev  az'!$J$249</f>
        <v>236.90645918239</v>
      </c>
    </row>
    <row r="250" customFormat="false" ht="12.8" hidden="false" customHeight="false" outlineLevel="0" collapsed="false">
      <c r="J250" s="21" t="n">
        <f aca="false">'elev  az'!$I$250</f>
        <v>32.195883909839</v>
      </c>
      <c r="K250" s="21" t="n">
        <f aca="false">'elev  az'!$J$250</f>
        <v>236.751339271559</v>
      </c>
    </row>
    <row r="251" customFormat="false" ht="12.8" hidden="false" customHeight="false" outlineLevel="0" collapsed="false">
      <c r="J251" s="21" t="n">
        <f aca="false">'elev  az'!$I$251</f>
        <v>31.8357350064307</v>
      </c>
      <c r="K251" s="21" t="n">
        <f aca="false">'elev  az'!$J$251</f>
        <v>236.597299389624</v>
      </c>
    </row>
    <row r="252" customFormat="false" ht="12.8" hidden="false" customHeight="false" outlineLevel="0" collapsed="false">
      <c r="J252" s="21" t="n">
        <f aca="false">'elev  az'!$I$252</f>
        <v>31.4735696221398</v>
      </c>
      <c r="K252" s="21" t="n">
        <f aca="false">'elev  az'!$J$252</f>
        <v>236.444301654914</v>
      </c>
    </row>
    <row r="253" customFormat="false" ht="12.8" hidden="false" customHeight="false" outlineLevel="0" collapsed="false">
      <c r="J253" s="21" t="n">
        <f aca="false">'elev  az'!$I$253</f>
        <v>31.1095117687532</v>
      </c>
      <c r="K253" s="21" t="n">
        <f aca="false">'elev  az'!$J$253</f>
        <v>236.292306418989</v>
      </c>
    </row>
    <row r="254" customFormat="false" ht="12.8" hidden="false" customHeight="false" outlineLevel="0" collapsed="false">
      <c r="J254" s="21" t="n">
        <f aca="false">'elev  az'!$I$254</f>
        <v>30.7436861003955</v>
      </c>
      <c r="K254" s="21" t="n">
        <f aca="false">'elev  az'!$J$254</f>
        <v>236.141272417418</v>
      </c>
    </row>
    <row r="255" customFormat="false" ht="12.8" hidden="false" customHeight="false" outlineLevel="0" collapsed="false">
      <c r="J255" s="21" t="n">
        <f aca="false">'elev  az'!$I$255</f>
        <v>30.3762178786586</v>
      </c>
      <c r="K255" s="21" t="n">
        <f aca="false">'elev  az'!$J$255</f>
        <v>235.991156917847</v>
      </c>
    </row>
    <row r="256" customFormat="false" ht="12.8" hidden="false" customHeight="false" outlineLevel="0" collapsed="false">
      <c r="J256" s="21" t="n">
        <f aca="false">'elev  az'!$I$256</f>
        <v>30.0072329403348</v>
      </c>
      <c r="K256" s="21" t="n">
        <f aca="false">'elev  az'!$J$256</f>
        <v>235.841915863053</v>
      </c>
    </row>
    <row r="257" customFormat="false" ht="12.8" hidden="false" customHeight="false" outlineLevel="0" collapsed="false">
      <c r="J257" s="21" t="n">
        <f aca="false">'elev  az'!$I$257</f>
        <v>29.6368576639386</v>
      </c>
      <c r="K257" s="21" t="n">
        <f aca="false">'elev  az'!$J$257</f>
        <v>235.693504015714</v>
      </c>
    </row>
    <row r="258" customFormat="false" ht="12.8" hidden="false" customHeight="false" outlineLevel="0" collapsed="false">
      <c r="J258" s="21" t="n">
        <f aca="false">'elev  az'!$I$258</f>
        <v>29.2652189398773</v>
      </c>
      <c r="K258" s="21" t="n">
        <f aca="false">'elev  az'!$J$258</f>
        <v>235.545875095728</v>
      </c>
    </row>
    <row r="259" customFormat="false" ht="12.8" hidden="false" customHeight="false" outlineLevel="0" collapsed="false">
      <c r="J259" s="21" t="n">
        <f aca="false">'elev  az'!$I$259</f>
        <v>28.8924441404421</v>
      </c>
      <c r="K259" s="21" t="n">
        <f aca="false">'elev  az'!$J$259</f>
        <v>235.398981916891</v>
      </c>
    </row>
    <row r="260" customFormat="false" ht="12.8" hidden="false" customHeight="false" outlineLevel="0" collapsed="false">
      <c r="J260" s="21" t="n">
        <f aca="false">'elev  az'!$I$260</f>
        <v>28.5186610910072</v>
      </c>
      <c r="K260" s="21" t="n">
        <f aca="false">'elev  az'!$J$260</f>
        <v>235.252776520167</v>
      </c>
    </row>
    <row r="261" customFormat="false" ht="12.8" hidden="false" customHeight="false" outlineLevel="0" collapsed="false">
      <c r="J261" s="21" t="n">
        <f aca="false">'elev  az'!$I$261</f>
        <v>28.1439980418313</v>
      </c>
      <c r="K261" s="21" t="n">
        <f aca="false">'elev  az'!$J$261</f>
        <v>235.107210304458</v>
      </c>
    </row>
    <row r="262" customFormat="false" ht="12.8" hidden="false" customHeight="false" outlineLevel="0" collapsed="false">
      <c r="J262" s="21" t="n">
        <f aca="false">'elev  az'!$I$262</f>
        <v>27.7685836418267</v>
      </c>
      <c r="K262" s="21" t="n">
        <f aca="false">'elev  az'!$J$262</f>
        <v>234.962234152212</v>
      </c>
    </row>
    <row r="263" customFormat="false" ht="12.8" hidden="false" customHeight="false" outlineLevel="0" collapsed="false">
      <c r="J263" s="21" t="n">
        <f aca="false">'elev  az'!$I$263</f>
        <v>27.3925469107523</v>
      </c>
      <c r="K263" s="21" t="n">
        <f aca="false">'elev  az'!$J$263</f>
        <v>234.817798556138</v>
      </c>
    </row>
    <row r="264" customFormat="false" ht="12.8" hidden="false" customHeight="false" outlineLevel="0" collapsed="false">
      <c r="J264" s="21" t="n">
        <f aca="false">'elev  az'!$I$264</f>
        <v>27.0160172129117</v>
      </c>
      <c r="K264" s="21" t="n">
        <f aca="false">'elev  az'!$J$264</f>
        <v>234.673853741267</v>
      </c>
    </row>
    <row r="265" customFormat="false" ht="12.8" hidden="false" customHeight="false" outlineLevel="0" collapsed="false">
      <c r="J265" s="21" t="n">
        <f aca="false">'elev  az'!$I$265</f>
        <v>26.6391242337029</v>
      </c>
      <c r="K265" s="21" t="n">
        <f aca="false">'elev  az'!$J$265</f>
        <v>234.530349779719</v>
      </c>
    </row>
    <row r="266" customFormat="false" ht="12.8" hidden="false" customHeight="false" outlineLevel="0" collapsed="false">
      <c r="J266" s="21" t="n">
        <f aca="false">'elev  az'!$I$266</f>
        <v>26.2619979518215</v>
      </c>
      <c r="K266" s="21" t="n">
        <f aca="false">'elev  az'!$J$266</f>
        <v>234.387236711182</v>
      </c>
    </row>
    <row r="267" customFormat="false" ht="12.8" hidden="false" customHeight="false" outlineLevel="0" collapsed="false">
      <c r="J267" s="21" t="n">
        <f aca="false">'elev  az'!$I$267</f>
        <v>25.8847686150741</v>
      </c>
      <c r="K267" s="21" t="n">
        <f aca="false">'elev  az'!$J$267</f>
        <v>234.244464654442</v>
      </c>
    </row>
    <row r="268" customFormat="false" ht="12.8" hidden="false" customHeight="false" outlineLevel="0" collapsed="false">
      <c r="J268" s="21" t="n">
        <f aca="false">'elev  az'!$I$268</f>
        <v>25.5075667162674</v>
      </c>
      <c r="K268" s="21" t="n">
        <f aca="false">'elev  az'!$J$268</f>
        <v>234.10198391627</v>
      </c>
    </row>
    <row r="269" customFormat="false" ht="12.8" hidden="false" customHeight="false" outlineLevel="0" collapsed="false">
      <c r="J269" s="21" t="n">
        <f aca="false">'elev  az'!$I$269</f>
        <v>25.1305229654127</v>
      </c>
      <c r="K269" s="21" t="n">
        <f aca="false">'elev  az'!$J$269</f>
        <v>233.959745104386</v>
      </c>
    </row>
    <row r="270" customFormat="false" ht="12.8" hidden="false" customHeight="false" outlineLevel="0" collapsed="false">
      <c r="J270" s="21" t="n">
        <f aca="false">'elev  az'!$I$270</f>
        <v>24.7537682678615</v>
      </c>
      <c r="K270" s="21" t="n">
        <f aca="false">'elev  az'!$J$270</f>
        <v>233.817699226887</v>
      </c>
    </row>
    <row r="271" customFormat="false" ht="12.8" hidden="false" customHeight="false" outlineLevel="0" collapsed="false">
      <c r="J271" s="21" t="n">
        <f aca="false">'elev  az'!$I$271</f>
        <v>24.3774336961275</v>
      </c>
      <c r="K271" s="21" t="n">
        <f aca="false">'elev  az'!$J$271</f>
        <v>233.675797800264</v>
      </c>
    </row>
    <row r="272" customFormat="false" ht="12.8" hidden="false" customHeight="false" outlineLevel="0" collapsed="false">
      <c r="J272" s="21" t="n">
        <f aca="false">'elev  az'!$I$272</f>
        <v>24.0016504649876</v>
      </c>
      <c r="K272" s="21" t="n">
        <f aca="false">'elev  az'!$J$272</f>
        <v>233.533992948465</v>
      </c>
    </row>
    <row r="273" customFormat="false" ht="12.8" hidden="false" customHeight="false" outlineLevel="0" collapsed="false">
      <c r="J273" s="21" t="n">
        <f aca="false">'elev  az'!$I$273</f>
        <v>23.6265499061026</v>
      </c>
      <c r="K273" s="21" t="n">
        <f aca="false">'elev  az'!$J$273</f>
        <v>233.392237499739</v>
      </c>
    </row>
    <row r="274" customFormat="false" ht="12.8" hidden="false" customHeight="false" outlineLevel="0" collapsed="false">
      <c r="J274" s="21" t="n">
        <f aca="false">'elev  az'!$I$274</f>
        <v>23.2522634387117</v>
      </c>
      <c r="K274" s="21" t="n">
        <f aca="false">'elev  az'!$J$274</f>
        <v>233.250485087345</v>
      </c>
    </row>
    <row r="275" customFormat="false" ht="12.8" hidden="false" customHeight="false" outlineLevel="0" collapsed="false">
      <c r="J275" s="21" t="n">
        <f aca="false">'elev  az'!$I$275</f>
        <v>22.8789225442169</v>
      </c>
      <c r="K275" s="21" t="n">
        <f aca="false">'elev  az'!$J$275</f>
        <v>233.108690239879</v>
      </c>
    </row>
    <row r="276" customFormat="false" ht="12.8" hidden="false" customHeight="false" outlineLevel="0" collapsed="false">
      <c r="J276" s="21" t="n">
        <f aca="false">'elev  az'!$I$276</f>
        <v>22.506658737583</v>
      </c>
      <c r="K276" s="21" t="n">
        <f aca="false">'elev  az'!$J$276</f>
        <v>232.966808473916</v>
      </c>
    </row>
    <row r="277" customFormat="false" ht="12.8" hidden="false" customHeight="false" outlineLevel="0" collapsed="false">
      <c r="J277" s="21" t="n">
        <f aca="false">'elev  az'!$I$277</f>
        <v>22.1356035366743</v>
      </c>
      <c r="K277" s="21" t="n">
        <f aca="false">'elev  az'!$J$277</f>
        <v>232.824796386811</v>
      </c>
    </row>
    <row r="278" customFormat="false" ht="12.8" hidden="false" customHeight="false" outlineLevel="0" collapsed="false">
      <c r="J278" s="21" t="n">
        <f aca="false">'elev  az'!$I$278</f>
        <v>21.7658884341982</v>
      </c>
      <c r="K278" s="21" t="n">
        <f aca="false">'elev  az'!$J$278</f>
        <v>232.682611741079</v>
      </c>
    </row>
    <row r="279" customFormat="false" ht="12.8" hidden="false" customHeight="false" outlineLevel="0" collapsed="false">
      <c r="J279" s="21" t="n">
        <f aca="false">'elev  az'!$I$279</f>
        <v>21.3976448638079</v>
      </c>
      <c r="K279" s="21" t="n">
        <f aca="false">'elev  az'!$J$279</f>
        <v>232.540213555539</v>
      </c>
    </row>
    <row r="280" customFormat="false" ht="12.8" hidden="false" customHeight="false" outlineLevel="0" collapsed="false">
      <c r="J280" s="21" t="n">
        <f aca="false">'elev  az'!$I$280</f>
        <v>21.0310041698026</v>
      </c>
      <c r="K280" s="21" t="n">
        <f aca="false">'elev  az'!$J$280</f>
        <v>232.397562186024</v>
      </c>
    </row>
    <row r="281" customFormat="false" ht="12.8" hidden="false" customHeight="false" outlineLevel="0" collapsed="false">
      <c r="J281" s="21" t="n">
        <f aca="false">'elev  az'!$I$281</f>
        <v>20.6660975731826</v>
      </c>
      <c r="K281" s="21" t="n">
        <f aca="false">'elev  az'!$J$281</f>
        <v>232.254619408606</v>
      </c>
    </row>
    <row r="282" customFormat="false" ht="12.8" hidden="false" customHeight="false" outlineLevel="0" collapsed="false">
      <c r="J282" s="21" t="n">
        <f aca="false">'elev  az'!$I$282</f>
        <v>20.3030561351774</v>
      </c>
      <c r="K282" s="21" t="n">
        <f aca="false">'elev  az'!$J$282</f>
        <v>232.111348503222</v>
      </c>
    </row>
    <row r="283" customFormat="false" ht="12.8" hidden="false" customHeight="false" outlineLevel="0" collapsed="false">
      <c r="J283" s="21" t="n">
        <f aca="false">'elev  az'!$I$283</f>
        <v>19.9420107228832</v>
      </c>
      <c r="K283" s="21" t="n">
        <f aca="false">'elev  az'!$J$283</f>
        <v>231.967714329153</v>
      </c>
    </row>
    <row r="284" customFormat="false" ht="12.8" hidden="false" customHeight="false" outlineLevel="0" collapsed="false">
      <c r="J284" s="21" t="n">
        <f aca="false">'elev  az'!$I$284</f>
        <v>19.5830919686538</v>
      </c>
      <c r="K284" s="21" t="n">
        <f aca="false">'elev  az'!$J$284</f>
        <v>231.823683407347</v>
      </c>
    </row>
    <row r="285" customFormat="false" ht="12.8" hidden="false" customHeight="false" outlineLevel="0" collapsed="false">
      <c r="J285" s="21" t="n">
        <f aca="false">'elev  az'!$I$285</f>
        <v>19.2264302326017</v>
      </c>
      <c r="K285" s="21" t="n">
        <f aca="false">'elev  az'!$J$285</f>
        <v>231.679223992542</v>
      </c>
    </row>
    <row r="286" customFormat="false" ht="12.8" hidden="false" customHeight="false" outlineLevel="0" collapsed="false">
      <c r="J286" s="21" t="n">
        <f aca="false">'elev  az'!$I$286</f>
        <v>18.8721555610502</v>
      </c>
      <c r="K286" s="21" t="n">
        <f aca="false">'elev  az'!$J$286</f>
        <v>231.534306147955</v>
      </c>
    </row>
    <row r="287" customFormat="false" ht="12.8" hidden="false" customHeight="false" outlineLevel="0" collapsed="false">
      <c r="J287" s="21" t="n">
        <f aca="false">'elev  az'!$I$287</f>
        <v>18.5203976422877</v>
      </c>
      <c r="K287" s="21" t="n">
        <f aca="false">'elev  az'!$J$287</f>
        <v>231.388901819977</v>
      </c>
    </row>
    <row r="288" customFormat="false" ht="12.8" hidden="false" customHeight="false" outlineLevel="0" collapsed="false">
      <c r="J288" s="21" t="n">
        <f aca="false">'elev  az'!$I$288</f>
        <v>18.1712857625936</v>
      </c>
      <c r="K288" s="21" t="n">
        <f aca="false">'elev  az'!$J$288</f>
        <v>231.242984907354</v>
      </c>
    </row>
    <row r="289" customFormat="false" ht="12.8" hidden="false" customHeight="false" outlineLevel="0" collapsed="false">
      <c r="J289" s="21" t="n">
        <f aca="false">'elev  az'!$I$289</f>
        <v>17.8249487591817</v>
      </c>
      <c r="K289" s="21" t="n">
        <f aca="false">'elev  az'!$J$289</f>
        <v>231.096531330745</v>
      </c>
    </row>
    <row r="290" customFormat="false" ht="12.8" hidden="false" customHeight="false" outlineLevel="0" collapsed="false">
      <c r="J290" s="21" t="n">
        <f aca="false">'elev  az'!$I$290</f>
        <v>17.4815149711652</v>
      </c>
      <c r="K290" s="21" t="n">
        <f aca="false">'elev  az'!$J$290</f>
        <v>230.949519100538</v>
      </c>
    </row>
    <row r="291" customFormat="false" ht="12.8" hidden="false" customHeight="false" outlineLevel="0" collapsed="false">
      <c r="J291" s="21" t="n">
        <f aca="false">'elev  az'!$I$291</f>
        <v>17.1411121896433</v>
      </c>
      <c r="K291" s="21" t="n">
        <f aca="false">'elev  az'!$J$291</f>
        <v>230.801928380757</v>
      </c>
    </row>
    <row r="292" customFormat="false" ht="12.8" hidden="false" customHeight="false" outlineLevel="0" collapsed="false">
      <c r="J292" s="21" t="n">
        <f aca="false">'elev  az'!$I$292</f>
        <v>16.8038676033644</v>
      </c>
      <c r="K292" s="21" t="n">
        <f aca="false">'elev  az'!$J$292</f>
        <v>230.65374155529</v>
      </c>
    </row>
    <row r="293" customFormat="false" ht="12.8" hidden="false" customHeight="false" outlineLevel="0" collapsed="false">
      <c r="J293" s="21" t="n">
        <f aca="false">'elev  az'!$I$293</f>
        <v>16.4699077445543</v>
      </c>
      <c r="K293" s="21" t="n">
        <f aca="false">'elev  az'!$J$293</f>
        <v>230.504943288033</v>
      </c>
    </row>
    <row r="294" customFormat="false" ht="12.8" hidden="false" customHeight="false" outlineLevel="0" collapsed="false">
      <c r="J294" s="21" t="n">
        <f aca="false">'elev  az'!$I$294</f>
        <v>16.1393584313765</v>
      </c>
      <c r="K294" s="21" t="n">
        <f aca="false">'elev  az'!$J$294</f>
        <v>230.355520583128</v>
      </c>
    </row>
    <row r="295" customFormat="false" ht="12.8" hidden="false" customHeight="false" outlineLevel="0" collapsed="false">
      <c r="J295" s="21" t="n">
        <f aca="false">'elev  az'!$I$295</f>
        <v>15.8123447081433</v>
      </c>
      <c r="K295" s="21" t="n">
        <f aca="false">'elev  az'!$J$295</f>
        <v>230.205462843142</v>
      </c>
    </row>
    <row r="296" customFormat="false" ht="12.8" hidden="false" customHeight="false" outlineLevel="0" collapsed="false">
      <c r="J296" s="21" t="n">
        <f aca="false">'elev  az'!$I$296</f>
        <v>15.4889907843841</v>
      </c>
      <c r="K296" s="21" t="n">
        <f aca="false">'elev  az'!$J$296</f>
        <v>230.054761923021</v>
      </c>
    </row>
    <row r="297" customFormat="false" ht="12.8" hidden="false" customHeight="false" outlineLevel="0" collapsed="false">
      <c r="J297" s="21" t="n">
        <f aca="false">'elev  az'!$I$297</f>
        <v>15.1694199692958</v>
      </c>
      <c r="K297" s="21" t="n">
        <f aca="false">'elev  az'!$J$297</f>
        <v>229.903412185915</v>
      </c>
    </row>
    <row r="298" customFormat="false" ht="12.8" hidden="false" customHeight="false" outlineLevel="0" collapsed="false">
      <c r="J298" s="21" t="n">
        <f aca="false">'elev  az'!$I$298</f>
        <v>14.8537546059128</v>
      </c>
      <c r="K298" s="21" t="n">
        <f aca="false">'elev  az'!$J$298</f>
        <v>229.751410552942</v>
      </c>
    </row>
    <row r="299" customFormat="false" ht="12.8" hidden="false" customHeight="false" outlineLevel="0" collapsed="false">
      <c r="J299" s="21" t="n">
        <f aca="false">'elev  az'!$I$299</f>
        <v>14.5421160031276</v>
      </c>
      <c r="K299" s="21" t="n">
        <f aca="false">'elev  az'!$J$299</f>
        <v>229.598756550103</v>
      </c>
    </row>
    <row r="300" customFormat="false" ht="12.8" hidden="false" customHeight="false" outlineLevel="0" collapsed="false">
      <c r="J300" s="21" t="n">
        <f aca="false">'elev  az'!$I$300</f>
        <v>14.2346243619316</v>
      </c>
      <c r="K300" s="21" t="n">
        <f aca="false">'elev  az'!$J$300</f>
        <v>229.445452358706</v>
      </c>
    </row>
    <row r="301" customFormat="false" ht="12.8" hidden="false" customHeight="false" outlineLevel="0" collapsed="false">
      <c r="J301" s="21" t="n">
        <f aca="false">'elev  az'!$I$301</f>
        <v>13.9313987049668</v>
      </c>
      <c r="K301" s="21" t="n">
        <f aca="false">'elev  az'!$J$301</f>
        <v>229.291502852917</v>
      </c>
    </row>
    <row r="302" customFormat="false" ht="12.8" hidden="false" customHeight="false" outlineLevel="0" collapsed="false">
      <c r="J302" s="21" t="n">
        <f aca="false">'elev  az'!$I$302</f>
        <v>13.6325567980427</v>
      </c>
      <c r="K302" s="21" t="n">
        <f aca="false">'elev  az'!$J$302</f>
        <v>229.136915644622</v>
      </c>
    </row>
    <row r="303" customFormat="false" ht="12.8" hidden="false" customHeight="false" outlineLevel="0" collapsed="false">
      <c r="J303" s="21" t="n">
        <f aca="false">'elev  az'!$I$303</f>
        <v>13.3382150727313</v>
      </c>
      <c r="K303" s="21" t="n">
        <f aca="false">'elev  az'!$J$303</f>
        <v>228.981701119229</v>
      </c>
    </row>
    <row r="304" customFormat="false" ht="12.8" hidden="false" customHeight="false" outlineLevel="0" collapsed="false">
      <c r="J304" s="21" t="n">
        <f aca="false">'elev  az'!$I$304</f>
        <v>13.0484885466636</v>
      </c>
      <c r="K304" s="21" t="n">
        <f aca="false">'elev  az'!$J$304</f>
        <v>228.825872468347</v>
      </c>
    </row>
    <row r="305" customFormat="false" ht="12.8" hidden="false" customHeight="false" outlineLevel="0" collapsed="false">
      <c r="J305" s="21" t="n">
        <f aca="false">'elev  az'!$I$305</f>
        <v>12.7634907382288</v>
      </c>
      <c r="K305" s="21" t="n">
        <f aca="false">'elev  az'!$J$305</f>
        <v>228.669445725257</v>
      </c>
    </row>
    <row r="306" customFormat="false" ht="12.8" hidden="false" customHeight="false" outlineLevel="0" collapsed="false">
      <c r="J306" s="21" t="n">
        <f aca="false">'elev  az'!$I$306</f>
        <v>12.4833335847352</v>
      </c>
      <c r="K306" s="21" t="n">
        <f aca="false">'elev  az'!$J$306</f>
        <v>228.512439786896</v>
      </c>
    </row>
    <row r="307" customFormat="false" ht="12.8" hidden="false" customHeight="false" outlineLevel="0" collapsed="false">
      <c r="J307" s="21" t="n">
        <f aca="false">'elev  az'!$I$307</f>
        <v>12.2081273526881</v>
      </c>
      <c r="K307" s="21" t="n">
        <f aca="false">'elev  az'!$J$307</f>
        <v>228.354876442737</v>
      </c>
    </row>
    <row r="308" customFormat="false" ht="12.8" hidden="false" customHeight="false" outlineLevel="0" collapsed="false">
      <c r="J308" s="21" t="n">
        <f aca="false">'elev  az'!$I$308</f>
        <v>11.9379805508366</v>
      </c>
      <c r="K308" s="21" t="n">
        <f aca="false">'elev  az'!$J$308</f>
        <v>228.196780391515</v>
      </c>
    </row>
    <row r="309" customFormat="false" ht="12.8" hidden="false" customHeight="false" outlineLevel="0" collapsed="false">
      <c r="J309" s="21" t="n">
        <f aca="false">'elev  az'!$I$309</f>
        <v>11.6729998380835</v>
      </c>
      <c r="K309" s="21" t="n">
        <f aca="false">'elev  az'!$J$309</f>
        <v>228.038179260123</v>
      </c>
    </row>
    <row r="310" customFormat="false" ht="12.8" hidden="false" customHeight="false" outlineLevel="0" collapsed="false">
      <c r="J310" s="21" t="n">
        <f aca="false">'elev  az'!$I$310</f>
        <v>11.4132899309167</v>
      </c>
      <c r="K310" s="21" t="n">
        <f aca="false">'elev  az'!$J$310</f>
        <v>227.87910361645</v>
      </c>
    </row>
    <row r="311" customFormat="false" ht="12.8" hidden="false" customHeight="false" outlineLevel="0" collapsed="false">
      <c r="J311" s="21" t="n">
        <f aca="false">'elev  az'!$I$311</f>
        <v>11.1589535116395</v>
      </c>
      <c r="K311" s="21" t="n">
        <f aca="false">'elev  az'!$J$311</f>
        <v>227.719586974115</v>
      </c>
    </row>
    <row r="312" customFormat="false" ht="12.8" hidden="false" customHeight="false" outlineLevel="0" collapsed="false">
      <c r="J312" s="21" t="n">
        <f aca="false">'elev  az'!$I$312</f>
        <v>10.9100911310248</v>
      </c>
      <c r="K312" s="21" t="n">
        <f aca="false">'elev  az'!$J$312</f>
        <v>227.559665800837</v>
      </c>
    </row>
    <row r="313" customFormat="false" ht="12.8" hidden="false" customHeight="false" outlineLevel="0" collapsed="false">
      <c r="J313" s="21" t="n">
        <f aca="false">'elev  az'!$I$313</f>
        <v>10.6668011145087</v>
      </c>
      <c r="K313" s="21" t="n">
        <f aca="false">'elev  az'!$J$313</f>
        <v>227.399379514397</v>
      </c>
    </row>
    <row r="314" customFormat="false" ht="12.8" hidden="false" customHeight="false" outlineLevel="0" collapsed="false">
      <c r="J314" s="21" t="n">
        <f aca="false">'elev  az'!$I$314</f>
        <v>10.4291794642938</v>
      </c>
      <c r="K314" s="21" t="n">
        <f aca="false">'elev  az'!$J$314</f>
        <v>227.238770480411</v>
      </c>
    </row>
    <row r="315" customFormat="false" ht="12.8" hidden="false" customHeight="false" outlineLevel="0" collapsed="false">
      <c r="J315" s="21" t="n">
        <f aca="false">'elev  az'!$I$315</f>
        <v>10.1973197636772</v>
      </c>
      <c r="K315" s="21" t="n">
        <f aca="false">'elev  az'!$J$315</f>
        <v>227.077884000996</v>
      </c>
    </row>
    <row r="316" customFormat="false" ht="12.8" hidden="false" customHeight="false" outlineLevel="0" collapsed="false">
      <c r="J316" s="21" t="n">
        <f aca="false">'elev  az'!$I$316</f>
        <v>9.97131308048454</v>
      </c>
      <c r="K316" s="21" t="n">
        <f aca="false">'elev  az'!$J$316</f>
        <v>226.916768300612</v>
      </c>
    </row>
    <row r="317" customFormat="false" ht="12.8" hidden="false" customHeight="false" outlineLevel="0" collapsed="false">
      <c r="J317" s="21" t="n">
        <f aca="false">'elev  az'!$I$317</f>
        <v>9.75124787115511</v>
      </c>
      <c r="K317" s="21" t="n">
        <f aca="false">'elev  az'!$J$317</f>
        <v>226.755474506979</v>
      </c>
    </row>
    <row r="318" customFormat="false" ht="12.8" hidden="false" customHeight="false" outlineLevel="0" collapsed="false">
      <c r="J318" s="21" t="n">
        <f aca="false">'elev  az'!$I$318</f>
        <v>9.53720988706513</v>
      </c>
      <c r="K318" s="21" t="n">
        <f aca="false">'elev  az'!$J$318</f>
        <v>226.594056624979</v>
      </c>
    </row>
    <row r="319" customFormat="false" ht="12.8" hidden="false" customHeight="false" outlineLevel="0" collapsed="false">
      <c r="J319" s="21" t="n">
        <f aca="false">'elev  az'!$I$319</f>
        <v>9.32928208036397</v>
      </c>
      <c r="K319" s="21" t="n">
        <f aca="false">'elev  az'!$J$319</f>
        <v>226.43257150939</v>
      </c>
    </row>
    <row r="320" customFormat="false" ht="12.8" hidden="false" customHeight="false" outlineLevel="0" collapsed="false">
      <c r="J320" s="21" t="n">
        <f aca="false">'elev  az'!$I$320</f>
        <v>9.12754451424757</v>
      </c>
      <c r="K320" s="21" t="n">
        <f aca="false">'elev  az'!$J$320</f>
        <v>226.271078828477</v>
      </c>
    </row>
    <row r="321" customFormat="false" ht="12.8" hidden="false" customHeight="false" outlineLevel="0" collapsed="false">
      <c r="J321" s="21" t="n">
        <f aca="false">'elev  az'!$I$321</f>
        <v>8.93207427480756</v>
      </c>
      <c r="K321" s="21" t="n">
        <f aca="false">'elev  az'!$J$321</f>
        <v>226.10964102472</v>
      </c>
    </row>
    <row r="322" customFormat="false" ht="12.8" hidden="false" customHeight="false" outlineLevel="0" collapsed="false">
      <c r="J322" s="21" t="n">
        <f aca="false">'elev  az'!$I$322</f>
        <v>8.74294538770519</v>
      </c>
      <c r="K322" s="21" t="n">
        <f aca="false">'elev  az'!$J$322</f>
        <v>225.94832326788</v>
      </c>
    </row>
    <row r="323" customFormat="false" ht="12.8" hidden="false" customHeight="false" outlineLevel="0" collapsed="false">
      <c r="J323" s="21" t="n">
        <f aca="false">'elev  az'!$I$323</f>
        <v>8.56022873690018</v>
      </c>
      <c r="K323" s="21" t="n">
        <f aca="false">'elev  az'!$J$323</f>
        <v>225.787193406659</v>
      </c>
    </row>
    <row r="324" customFormat="false" ht="12.8" hidden="false" customHeight="false" outlineLevel="0" collapsed="false">
      <c r="J324" s="21" t="n">
        <f aca="false">'elev  az'!$I$324</f>
        <v>8.38399199041633</v>
      </c>
      <c r="K324" s="21" t="n">
        <f aca="false">'elev  az'!$J$324</f>
        <v>225.626321911116</v>
      </c>
    </row>
    <row r="325" customFormat="false" ht="12.8" hidden="false" customHeight="false" outlineLevel="0" collapsed="false">
      <c r="J325" s="21" t="n">
        <f aca="false">'elev  az'!$I$325</f>
        <v>8.21429953060711</v>
      </c>
      <c r="K325" s="21" t="n">
        <f aca="false">'elev  az'!$J$325</f>
        <v>225.465781811718</v>
      </c>
    </row>
    <row r="326" customFormat="false" ht="12.8" hidden="false" customHeight="false" outlineLevel="0" collapsed="false">
      <c r="J326" s="21" t="n">
        <f aca="false">'elev  az'!$I$326</f>
        <v>8.05121239068271</v>
      </c>
      <c r="K326" s="21" t="n">
        <f aca="false">'elev  az'!$J$326</f>
        <v>225.305648633091</v>
      </c>
    </row>
    <row r="327" customFormat="false" ht="12.8" hidden="false" customHeight="false" outlineLevel="0" collapsed="false">
      <c r="J327" s="21" t="n">
        <f aca="false">'elev  az'!$I$327</f>
        <v>7.8947881991885</v>
      </c>
      <c r="K327" s="21" t="n">
        <f aca="false">'elev  az'!$J$327</f>
        <v>225.146000320571</v>
      </c>
    </row>
    <row r="328" customFormat="false" ht="12.8" hidden="false" customHeight="false" outlineLevel="0" collapsed="false">
      <c r="J328" s="21" t="n">
        <f aca="false">'elev  az'!$I$328</f>
        <v>7.74508112967218</v>
      </c>
      <c r="K328" s="21" t="n">
        <f aca="false">'elev  az'!$J$328</f>
        <v>224.986917165813</v>
      </c>
    </row>
    <row r="329" customFormat="false" ht="12.8" hidden="false" customHeight="false" outlineLevel="0" collapsed="false">
      <c r="J329" s="21" t="n">
        <f aca="false">'elev  az'!$I$329</f>
        <v>7.60214186173535</v>
      </c>
      <c r="K329" s="21" t="n">
        <f aca="false">'elev  az'!$J$329</f>
        <v>224.828481721148</v>
      </c>
    </row>
    <row r="330" customFormat="false" ht="12.8" hidden="false" customHeight="false" outlineLevel="0" collapsed="false">
      <c r="J330" s="21" t="n">
        <f aca="false">'elev  az'!$I$330</f>
        <v>7.46601754638324</v>
      </c>
      <c r="K330" s="21" t="n">
        <f aca="false">'elev  az'!$J$330</f>
        <v>224.67077871661</v>
      </c>
    </row>
    <row r="331" customFormat="false" ht="12.8" hidden="false" customHeight="false" outlineLevel="0" collapsed="false">
      <c r="J331" s="21" t="n">
        <f aca="false">'elev  az'!$I$331</f>
        <v>7.33675178436821</v>
      </c>
      <c r="K331" s="21" t="n">
        <f aca="false">'elev  az'!$J$331</f>
        <v>224.513894964399</v>
      </c>
    </row>
    <row r="332" customFormat="false" ht="12.8" hidden="false" customHeight="false" outlineLevel="0" collapsed="false">
      <c r="J332" s="21" t="n">
        <f aca="false">'elev  az'!$I$332</f>
        <v>7.21438461145262</v>
      </c>
      <c r="K332" s="21" t="n">
        <f aca="false">'elev  az'!$J$332</f>
        <v>224.357919262485</v>
      </c>
    </row>
    <row r="333" customFormat="false" ht="12.8" hidden="false" customHeight="false" outlineLevel="0" collapsed="false">
      <c r="J333" s="21" t="n">
        <f aca="false">'elev  az'!$I$333</f>
        <v>7.09895249173992</v>
      </c>
      <c r="K333" s="21" t="n">
        <f aca="false">'elev  az'!$J$333</f>
        <v>224.202942295532</v>
      </c>
    </row>
    <row r="334" customFormat="false" ht="12.8" hidden="false" customHeight="false" outlineLevel="0" collapsed="false">
      <c r="J334" s="21" t="n">
        <f aca="false">'elev  az'!$I$334</f>
        <v>6.99048832308387</v>
      </c>
      <c r="K334" s="21" t="n">
        <f aca="false">'elev  az'!$J$334</f>
        <v>224.049056525721</v>
      </c>
    </row>
    <row r="335" customFormat="false" ht="12.8" hidden="false" customHeight="false" outlineLevel="0" collapsed="false">
      <c r="J335" s="21" t="n">
        <f aca="false">'elev  az'!$I$335</f>
        <v>6.88902144689674</v>
      </c>
      <c r="K335" s="21" t="n">
        <f aca="false">'elev  az'!$J$335</f>
        <v>223.896356087418</v>
      </c>
    </row>
    <row r="336" customFormat="false" ht="12.8" hidden="false" customHeight="false" outlineLevel="0" collapsed="false">
      <c r="J336" s="21" t="n">
        <f aca="false">'elev  az'!$I$336</f>
        <v>6.7945776715585</v>
      </c>
      <c r="K336" s="21" t="n">
        <f aca="false">'elev  az'!$J$336</f>
        <v>223.744936667965</v>
      </c>
    </row>
    <row r="337" customFormat="false" ht="12.8" hidden="false" customHeight="false" outlineLevel="0" collapsed="false">
      <c r="J337" s="21" t="n">
        <f aca="false">'elev  az'!$I$337</f>
        <v>6.7071792981412</v>
      </c>
      <c r="K337" s="21" t="n">
        <f aca="false">'elev  az'!$J$337</f>
        <v>223.594895394697</v>
      </c>
    </row>
    <row r="338" customFormat="false" ht="12.8" hidden="false" customHeight="false" outlineLevel="0" collapsed="false">
      <c r="J338" s="21" t="n">
        <f aca="false">'elev  az'!$I$338</f>
        <v>6.62684515727007</v>
      </c>
      <c r="K338" s="21" t="n">
        <f aca="false">'elev  az'!$J$338</f>
        <v>223.446330710492</v>
      </c>
    </row>
    <row r="339" customFormat="false" ht="12.8" hidden="false" customHeight="false" outlineLevel="0" collapsed="false">
      <c r="J339" s="21" t="n">
        <f aca="false">'elev  az'!$I$339</f>
        <v>6.55359064860381</v>
      </c>
      <c r="K339" s="21" t="n">
        <f aca="false">'elev  az'!$J$339</f>
        <v>223.299342252257</v>
      </c>
    </row>
    <row r="340" customFormat="false" ht="12.8" hidden="false" customHeight="false" outlineLevel="0" collapsed="false">
      <c r="J340" s="21" t="n">
        <f aca="false">'elev  az'!$I$340</f>
        <v>6.48742778734911</v>
      </c>
      <c r="K340" s="21" t="n">
        <f aca="false">'elev  az'!$J$340</f>
        <v>223.154030722334</v>
      </c>
    </row>
    <row r="341" customFormat="false" ht="12.8" hidden="false" customHeight="false" outlineLevel="0" collapsed="false">
      <c r="J341" s="21" t="n">
        <f aca="false">'elev  az'!$I$341</f>
        <v>6.42836525333938</v>
      </c>
      <c r="K341" s="21" t="n">
        <f aca="false">'elev  az'!$J$341</f>
        <v>223.010497759236</v>
      </c>
    </row>
    <row r="342" customFormat="false" ht="12.8" hidden="false" customHeight="false" outlineLevel="0" collapsed="false">
      <c r="J342" s="21" t="n">
        <f aca="false">'elev  az'!$I$342</f>
        <v>6.37640844241833</v>
      </c>
      <c r="K342" s="21" t="n">
        <f aca="false">'elev  az'!$J$342</f>
        <v>222.868845806127</v>
      </c>
    </row>
    <row r="343" customFormat="false" ht="12.8" hidden="false" customHeight="false" outlineLevel="0" collapsed="false">
      <c r="J343" s="21" t="n">
        <f aca="false">'elev  az'!$I$343</f>
        <v>6.33155951981632</v>
      </c>
      <c r="K343" s="21" t="n">
        <f aca="false">'elev  az'!$J$343</f>
        <v>222.729177975448</v>
      </c>
    </row>
    <row r="344" customFormat="false" ht="12.8" hidden="false" customHeight="false" outlineLevel="0" collapsed="false">
      <c r="J344" s="21" t="n">
        <f aca="false">'elev  az'!$I$344</f>
        <v>6.29381747118609</v>
      </c>
      <c r="K344" s="21" t="n">
        <f aca="false">'elev  az'!$J$344</f>
        <v>222.591597915766</v>
      </c>
    </row>
    <row r="345" customFormat="false" ht="12.8" hidden="false" customHeight="false" outlineLevel="0" collapsed="false">
      <c r="J345" s="21" t="n">
        <f aca="false">'elev  az'!$I$345</f>
        <v>6.26317815405247</v>
      </c>
      <c r="K345" s="21" t="n">
        <f aca="false">'elev  az'!$J$345</f>
        <v>222.456209673558</v>
      </c>
    </row>
    <row r="346" customFormat="false" ht="12.8" hidden="false" customHeight="false" outlineLevel="0" collapsed="false">
      <c r="J346" s="21" t="n">
        <f aca="false">'elev  az'!$I$346</f>
        <v>6.23963434530596</v>
      </c>
      <c r="K346" s="21" t="n">
        <f aca="false">'elev  az'!$J$346</f>
        <v>222.323117556338</v>
      </c>
    </row>
    <row r="347" customFormat="false" ht="12.8" hidden="false" customHeight="false" outlineLevel="0" collapsed="false">
      <c r="J347" s="21" t="n">
        <f aca="false">'elev  az'!$I$347</f>
        <v>6.22317578607271</v>
      </c>
      <c r="K347" s="21" t="n">
        <f aca="false">'elev  az'!$J$347</f>
        <v>222.192425992989</v>
      </c>
    </row>
    <row r="348" customFormat="false" ht="12.8" hidden="false" customHeight="false" outlineLevel="0" collapsed="false">
      <c r="J348" s="21" t="n">
        <f aca="false">'elev  az'!$I$348</f>
        <v>6.2137892197586</v>
      </c>
      <c r="K348" s="21" t="n">
        <f aca="false">'elev  az'!$J$348</f>
        <v>222.064239398043</v>
      </c>
    </row>
    <row r="349" customFormat="false" ht="12.8" hidden="false" customHeight="false" outlineLevel="0" collapsed="false">
      <c r="J349" s="21" t="n">
        <f aca="false">'elev  az'!$I$349</f>
        <v>6.21145842793973</v>
      </c>
      <c r="K349" s="21" t="n">
        <f aca="false">'elev  az'!$J$349</f>
        <v>221.938662030022</v>
      </c>
    </row>
    <row r="350" customFormat="false" ht="12.8" hidden="false" customHeight="false" outlineLevel="0" collapsed="false">
      <c r="J350" s="21" t="n">
        <f aca="false">'elev  az'!$I$350</f>
        <v>6.21616425636414</v>
      </c>
      <c r="K350" s="21" t="n">
        <f aca="false">'elev  az'!$J$350</f>
        <v>221.815797858269</v>
      </c>
    </row>
    <row r="351" customFormat="false" ht="12.8" hidden="false" customHeight="false" outlineLevel="0" collapsed="false">
      <c r="J351" s="21" t="n">
        <f aca="false">'elev  az'!$I$351</f>
        <v>6.22788464014064</v>
      </c>
      <c r="K351" s="21" t="n">
        <f aca="false">'elev  az'!$J$351</f>
        <v>221.695750420746</v>
      </c>
    </row>
    <row r="352" customFormat="false" ht="12.8" hidden="false" customHeight="false" outlineLevel="0" collapsed="false">
      <c r="J352" s="21" t="n">
        <f aca="false">'elev  az'!$I$352</f>
        <v>6.24659461796205</v>
      </c>
      <c r="K352" s="21" t="n">
        <f aca="false">'elev  az'!$J$352</f>
        <v>221.578622692876</v>
      </c>
    </row>
    <row r="353" customFormat="false" ht="12.8" hidden="false" customHeight="false" outlineLevel="0" collapsed="false">
      <c r="J353" s="21" t="n">
        <f aca="false">'elev  az'!$I$353</f>
        <v>6.27226634488079</v>
      </c>
      <c r="K353" s="21" t="n">
        <f aca="false">'elev  az'!$J$353</f>
        <v>221.464516949944</v>
      </c>
    </row>
    <row r="354" customFormat="false" ht="12.8" hidden="false" customHeight="false" outlineLevel="0" collapsed="false">
      <c r="J354" s="21" t="n">
        <f aca="false">'elev  az'!$I$354</f>
        <v>6.30486909693782</v>
      </c>
      <c r="K354" s="21" t="n">
        <f aca="false">'elev  az'!$J$354</f>
        <v>221.353534637419</v>
      </c>
    </row>
    <row r="355" customFormat="false" ht="12.8" hidden="false" customHeight="false" outlineLevel="0" collapsed="false">
      <c r="J355" s="21" t="n">
        <f aca="false">'elev  az'!$I$355</f>
        <v>6.34436927366796</v>
      </c>
      <c r="K355" s="21" t="n">
        <f aca="false">'elev  az'!$J$355</f>
        <v>221.245776239228</v>
      </c>
    </row>
    <row r="356" customFormat="false" ht="12.8" hidden="false" customHeight="false" outlineLevel="0" collapsed="false">
      <c r="J356" s="21" t="n">
        <f aca="false">'elev  az'!$I$356</f>
        <v>6.3907303960616</v>
      </c>
      <c r="K356" s="21" t="n">
        <f aca="false">'elev  az'!$J$356</f>
        <v>221.141341150793</v>
      </c>
    </row>
    <row r="357" customFormat="false" ht="12.8" hidden="false" customHeight="false" outlineLevel="0" collapsed="false">
      <c r="J357" s="21" t="n">
        <f aca="false">'elev  az'!$I$357</f>
        <v>6.4439131033862</v>
      </c>
      <c r="K357" s="21" t="n">
        <f aca="false">'elev  az'!$J$357</f>
        <v>221.040327552518</v>
      </c>
    </row>
    <row r="358" customFormat="false" ht="12.8" hidden="false" customHeight="false" outlineLevel="0" collapsed="false">
      <c r="J358" s="21" t="n">
        <f aca="false">'elev  az'!$I$358</f>
        <v>6.50387514691697</v>
      </c>
      <c r="K358" s="21" t="n">
        <f aca="false">'elev  az'!$J$358</f>
        <v>220.942832290086</v>
      </c>
    </row>
    <row r="359" customFormat="false" ht="12.8" hidden="false" customHeight="false" outlineLevel="0" collapsed="false">
      <c r="J359" s="21" t="n">
        <f aca="false">'elev  az'!$I$359</f>
        <v>6.57057138563915</v>
      </c>
      <c r="K359" s="21" t="n">
        <f aca="false">'elev  az'!$J$359</f>
        <v>220.848950754237</v>
      </c>
    </row>
    <row r="360" customFormat="false" ht="12.8" hidden="false" customHeight="false" outlineLevel="0" collapsed="false">
      <c r="J360" s="21" t="n">
        <f aca="false">'elev  az'!$I$360</f>
        <v>6.64395378224938</v>
      </c>
      <c r="K360" s="21" t="n">
        <f aca="false">'elev  az'!$J$360</f>
        <v>220.75877676594</v>
      </c>
    </row>
    <row r="361" customFormat="false" ht="12.8" hidden="false" customHeight="false" outlineLevel="0" collapsed="false">
      <c r="J361" s="21" t="n">
        <f aca="false">'elev  az'!$I$361</f>
        <v>6.72397140160467</v>
      </c>
      <c r="K361" s="21" t="n">
        <f aca="false">'elev  az'!$J$361</f>
        <v>220.672402465295</v>
      </c>
    </row>
    <row r="362" customFormat="false" ht="12.8" hidden="false" customHeight="false" outlineLevel="0" collapsed="false">
      <c r="J362" s="21" t="n">
        <f aca="false">'elev  az'!$I$362</f>
        <v>6.81057041368236</v>
      </c>
      <c r="K362" s="21" t="n">
        <f aca="false">'elev  az'!$J$362</f>
        <v>220.589918202456</v>
      </c>
    </row>
    <row r="363" customFormat="false" ht="12.8" hidden="false" customHeight="false" outlineLevel="0" collapsed="false">
      <c r="J363" s="21" t="n">
        <f aca="false">'elev  az'!$I$363</f>
        <v>6.90369409902169</v>
      </c>
      <c r="K363" s="21" t="n">
        <f aca="false">'elev  az'!$J$363</f>
        <v>220.51141243686</v>
      </c>
    </row>
    <row r="364" customFormat="false" ht="12.8" hidden="false" customHeight="false" outlineLevel="0" collapsed="false">
      <c r="J364" s="21" t="n">
        <f aca="false">'elev  az'!$I$364</f>
        <v>7.00328286269981</v>
      </c>
      <c r="K364" s="21" t="n">
        <f aca="false">'elev  az'!$J$364</f>
        <v>220.436971634589</v>
      </c>
    </row>
    <row r="365" customFormat="false" ht="12.8" hidden="false" customHeight="false" outlineLevel="0" collapsed="false">
      <c r="J365" s="21" t="n">
        <f aca="false">'elev  az'!$I$365</f>
        <v>7.10927425050296</v>
      </c>
      <c r="K365" s="21" t="n">
        <f aca="false">'elev  az'!$J$365</f>
        <v>220.36668017819</v>
      </c>
    </row>
    <row r="366" customFormat="false" ht="12.8" hidden="false" customHeight="false" outlineLevel="0" collapsed="false">
      <c r="J366" s="21" t="n">
        <f aca="false">'elev  az'!$I$366</f>
        <v>7.22160297687903</v>
      </c>
      <c r="K366" s="21" t="n">
        <f aca="false">'elev  az'!$J$366</f>
        <v>220.300620271043</v>
      </c>
    </row>
    <row r="367" customFormat="false" ht="12.8" hidden="false" customHeight="false" outlineLevel="0" collapsed="false">
      <c r="J367" s="21" t="n">
        <f aca="false">'elev  az'!$I$367</f>
        <v>7.34020095514577</v>
      </c>
      <c r="K367" s="21" t="n">
        <f aca="false">'elev  az'!$J$367</f>
        <v>220.238871856313</v>
      </c>
    </row>
    <row r="368" customFormat="false" ht="12.8" hidden="false" customHeight="false" outlineLevel="0" collapsed="false">
      <c r="J368" s="0"/>
      <c r="K368" s="9"/>
    </row>
    <row r="369" customFormat="false" ht="12.8" hidden="false" customHeight="false" outlineLevel="0" collapsed="false">
      <c r="J369" s="0"/>
      <c r="K369" s="9"/>
    </row>
    <row r="370" customFormat="false" ht="12.8" hidden="false" customHeight="false" outlineLevel="0" collapsed="false">
      <c r="J370" s="0"/>
      <c r="K370" s="9"/>
    </row>
    <row r="371" customFormat="false" ht="12.8" hidden="false" customHeight="false" outlineLevel="0" collapsed="false">
      <c r="J371" s="0"/>
      <c r="K371" s="9"/>
    </row>
    <row r="372" customFormat="false" ht="12.8" hidden="false" customHeight="false" outlineLevel="0" collapsed="false">
      <c r="J372" s="0"/>
      <c r="K372" s="9"/>
    </row>
    <row r="373" customFormat="false" ht="12.8" hidden="false" customHeight="false" outlineLevel="0" collapsed="false">
      <c r="J373" s="0"/>
      <c r="K373" s="9"/>
    </row>
    <row r="374" customFormat="false" ht="12.8" hidden="false" customHeight="false" outlineLevel="0" collapsed="false">
      <c r="J374" s="0"/>
      <c r="K374" s="9"/>
    </row>
    <row r="375" customFormat="false" ht="12.8" hidden="false" customHeight="false" outlineLevel="0" collapsed="false">
      <c r="J375" s="0"/>
      <c r="K375" s="9"/>
    </row>
    <row r="376" customFormat="false" ht="12.8" hidden="false" customHeight="false" outlineLevel="0" collapsed="false">
      <c r="J376" s="0"/>
      <c r="K376" s="9"/>
    </row>
    <row r="377" customFormat="false" ht="12.8" hidden="false" customHeight="false" outlineLevel="0" collapsed="false">
      <c r="J377" s="0"/>
      <c r="K377" s="9"/>
    </row>
    <row r="378" customFormat="false" ht="12.8" hidden="false" customHeight="false" outlineLevel="0" collapsed="false">
      <c r="J378" s="0"/>
      <c r="K378" s="9"/>
    </row>
    <row r="379" customFormat="false" ht="12.8" hidden="false" customHeight="false" outlineLevel="0" collapsed="false">
      <c r="J379" s="0"/>
      <c r="K379" s="9"/>
    </row>
    <row r="380" customFormat="false" ht="12.8" hidden="false" customHeight="false" outlineLevel="0" collapsed="false">
      <c r="J380" s="0"/>
      <c r="K380" s="9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1198</TotalTime>
  <Application>LibreOffice/7.1.8.1$MacOSX_X86_64 LibreOffice_project/e1f30c802c3269a1d052614453f260e49458c82c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2019-04-06T21:52:12Z</dcterms:created>
  <dc:creator/>
  <dc:description/>
  <dc:language>de-DE</dc:language>
  <cp:lastModifiedBy/>
  <dcterms:modified xsi:type="dcterms:W3CDTF">2022-01-09T18:50:41Z</dcterms:modified>
  <cp:revision>137</cp:revision>
  <dc:subject/>
  <dc:title/>
</cp:coreProperties>
</file>